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sktop files\Pending\Pending1\"/>
    </mc:Choice>
  </mc:AlternateContent>
  <bookViews>
    <workbookView xWindow="0" yWindow="0" windowWidth="20490" windowHeight="7455" tabRatio="832" activeTab="3"/>
  </bookViews>
  <sheets>
    <sheet name="Philips Pl Summary" sheetId="1" r:id="rId1"/>
    <sheet name="Marathon PL Summary" sheetId="3" r:id="rId2"/>
    <sheet name="Philips BS Summary" sheetId="2" r:id="rId3"/>
    <sheet name="Marathon BS Summary" sheetId="4" r:id="rId4"/>
    <sheet name="Ratios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5" l="1"/>
  <c r="J11" i="5"/>
  <c r="K11" i="5"/>
  <c r="L11" i="5"/>
  <c r="M11" i="5"/>
  <c r="I11" i="5"/>
  <c r="D11" i="5"/>
  <c r="E11" i="5"/>
  <c r="F11" i="5"/>
  <c r="C11" i="5"/>
  <c r="D10" i="5"/>
  <c r="E10" i="5"/>
  <c r="F10" i="5"/>
  <c r="C10" i="5"/>
  <c r="J9" i="5"/>
  <c r="K9" i="5"/>
  <c r="L9" i="5"/>
  <c r="I9" i="5"/>
  <c r="D9" i="5"/>
  <c r="E9" i="5"/>
  <c r="F9" i="5"/>
  <c r="C9" i="5"/>
  <c r="J8" i="5"/>
  <c r="K8" i="5"/>
  <c r="L8" i="5"/>
  <c r="I8" i="5"/>
  <c r="D8" i="5"/>
  <c r="E8" i="5"/>
  <c r="F8" i="5"/>
  <c r="C8" i="5"/>
  <c r="J7" i="5"/>
  <c r="J10" i="5" s="1"/>
  <c r="K7" i="5"/>
  <c r="K10" i="5" s="1"/>
  <c r="L7" i="5"/>
  <c r="L10" i="5" s="1"/>
  <c r="I7" i="5"/>
  <c r="I10" i="5" s="1"/>
  <c r="D7" i="5"/>
  <c r="E7" i="5"/>
  <c r="F7" i="5"/>
  <c r="C7" i="5"/>
  <c r="J18" i="5"/>
  <c r="K18" i="5"/>
  <c r="L18" i="5"/>
  <c r="M18" i="5"/>
  <c r="I18" i="5"/>
  <c r="D18" i="5"/>
  <c r="E18" i="5"/>
  <c r="F18" i="5"/>
  <c r="G18" i="5"/>
  <c r="C18" i="5"/>
  <c r="D74" i="4"/>
  <c r="E74" i="4"/>
  <c r="F74" i="4"/>
  <c r="G74" i="4"/>
  <c r="C74" i="4"/>
  <c r="D85" i="2"/>
  <c r="E85" i="2"/>
  <c r="F85" i="2"/>
  <c r="G85" i="2"/>
  <c r="C85" i="2"/>
  <c r="J14" i="5"/>
  <c r="K14" i="5"/>
  <c r="L14" i="5"/>
  <c r="I14" i="5"/>
  <c r="D14" i="5"/>
  <c r="E14" i="5"/>
  <c r="F14" i="5"/>
  <c r="C14" i="5"/>
  <c r="J13" i="5"/>
  <c r="K13" i="5"/>
  <c r="L13" i="5"/>
  <c r="I13" i="5"/>
  <c r="D13" i="5"/>
  <c r="E13" i="5"/>
  <c r="F13" i="5"/>
  <c r="C13" i="5"/>
  <c r="J12" i="5"/>
  <c r="K12" i="5"/>
  <c r="L12" i="5"/>
  <c r="I12" i="5"/>
  <c r="D12" i="5" l="1"/>
  <c r="E12" i="5"/>
  <c r="F12" i="5"/>
  <c r="C12" i="5"/>
  <c r="J20" i="5"/>
  <c r="K20" i="5"/>
  <c r="L20" i="5"/>
  <c r="M20" i="5"/>
  <c r="I20" i="5"/>
  <c r="D20" i="5"/>
  <c r="E20" i="5"/>
  <c r="F20" i="5"/>
  <c r="G20" i="5"/>
  <c r="C20" i="5"/>
  <c r="J25" i="5"/>
  <c r="K25" i="5"/>
  <c r="L25" i="5"/>
  <c r="M25" i="5"/>
  <c r="I25" i="5"/>
  <c r="D25" i="5"/>
  <c r="E25" i="5"/>
  <c r="F25" i="5"/>
  <c r="G25" i="5"/>
  <c r="C25" i="5"/>
  <c r="J24" i="5"/>
  <c r="K24" i="5"/>
  <c r="L24" i="5"/>
  <c r="M24" i="5"/>
  <c r="I24" i="5"/>
  <c r="D24" i="5"/>
  <c r="E24" i="5"/>
  <c r="F24" i="5"/>
  <c r="G24" i="5"/>
  <c r="C24" i="5"/>
  <c r="J23" i="5"/>
  <c r="K23" i="5"/>
  <c r="L23" i="5"/>
  <c r="M23" i="5"/>
  <c r="I23" i="5"/>
  <c r="D23" i="5"/>
  <c r="E23" i="5"/>
  <c r="F23" i="5"/>
  <c r="G23" i="5"/>
  <c r="C23" i="5"/>
  <c r="J22" i="5"/>
  <c r="K22" i="5"/>
  <c r="L22" i="5"/>
  <c r="M22" i="5"/>
  <c r="I22" i="5"/>
  <c r="D22" i="5"/>
  <c r="E22" i="5"/>
  <c r="F22" i="5"/>
  <c r="G22" i="5"/>
  <c r="C22" i="5"/>
  <c r="J21" i="5"/>
  <c r="K21" i="5"/>
  <c r="L21" i="5"/>
  <c r="M21" i="5"/>
  <c r="I21" i="5"/>
  <c r="D21" i="5"/>
  <c r="E21" i="5"/>
  <c r="F21" i="5"/>
  <c r="G21" i="5"/>
  <c r="C21" i="5"/>
  <c r="J19" i="5"/>
  <c r="K19" i="5"/>
  <c r="L19" i="5"/>
  <c r="M19" i="5"/>
  <c r="I19" i="5"/>
  <c r="D19" i="5"/>
  <c r="E19" i="5"/>
  <c r="F19" i="5"/>
  <c r="G19" i="5"/>
  <c r="C19" i="5"/>
  <c r="J17" i="5"/>
  <c r="K17" i="5"/>
  <c r="L17" i="5"/>
  <c r="M17" i="5"/>
  <c r="I17" i="5"/>
  <c r="D17" i="5"/>
  <c r="E17" i="5"/>
  <c r="F17" i="5"/>
  <c r="G17" i="5"/>
  <c r="C17" i="5"/>
  <c r="J16" i="5"/>
  <c r="K16" i="5"/>
  <c r="L16" i="5"/>
  <c r="M16" i="5"/>
  <c r="I16" i="5"/>
  <c r="D16" i="5"/>
  <c r="E16" i="5"/>
  <c r="F16" i="5"/>
  <c r="G16" i="5"/>
  <c r="C16" i="5"/>
  <c r="J6" i="5"/>
  <c r="K6" i="5"/>
  <c r="L6" i="5"/>
  <c r="M6" i="5"/>
  <c r="I6" i="5"/>
  <c r="D6" i="5"/>
  <c r="E6" i="5"/>
  <c r="F6" i="5"/>
  <c r="G6" i="5"/>
  <c r="C6" i="5"/>
  <c r="J5" i="5"/>
  <c r="K5" i="5"/>
  <c r="L5" i="5"/>
  <c r="M5" i="5"/>
  <c r="I5" i="5"/>
  <c r="D5" i="5"/>
  <c r="E5" i="5"/>
  <c r="F5" i="5"/>
  <c r="G5" i="5"/>
  <c r="C5" i="5"/>
  <c r="J4" i="5"/>
  <c r="J15" i="5" s="1"/>
  <c r="K4" i="5"/>
  <c r="K15" i="5" s="1"/>
  <c r="L4" i="5"/>
  <c r="L15" i="5" s="1"/>
  <c r="M4" i="5"/>
  <c r="M15" i="5" s="1"/>
  <c r="I4" i="5"/>
  <c r="I15" i="5" s="1"/>
  <c r="D4" i="5"/>
  <c r="D15" i="5" s="1"/>
  <c r="E4" i="5"/>
  <c r="E15" i="5" s="1"/>
  <c r="F4" i="5"/>
  <c r="F15" i="5" s="1"/>
  <c r="G4" i="5"/>
  <c r="G15" i="5" s="1"/>
  <c r="C4" i="5"/>
  <c r="C15" i="5" s="1"/>
  <c r="D83" i="2"/>
  <c r="E83" i="2"/>
  <c r="F83" i="2"/>
  <c r="G83" i="2"/>
  <c r="C83" i="2"/>
  <c r="G72" i="4"/>
  <c r="D72" i="4"/>
  <c r="E72" i="4"/>
  <c r="F72" i="4"/>
  <c r="C72" i="4"/>
</calcChain>
</file>

<file path=xl/sharedStrings.xml><?xml version="1.0" encoding="utf-8"?>
<sst xmlns="http://schemas.openxmlformats.org/spreadsheetml/2006/main" count="301" uniqueCount="221">
  <si>
    <t/>
  </si>
  <si>
    <t>PHILLIPS 66</t>
  </si>
  <si>
    <t>INCOME_STATEMENT</t>
  </si>
  <si>
    <t>Consolidated Statement of Income Phillips 66</t>
  </si>
  <si>
    <t>Millions of Dollars</t>
  </si>
  <si>
    <t>Years Ended December 31</t>
  </si>
  <si>
    <t>Revenues and Other Income</t>
  </si>
  <si>
    <t>Sales and other operating revenues*</t>
  </si>
  <si>
    <t>Equity in earnings of affiliates</t>
  </si>
  <si>
    <t>Net gain on dispositions</t>
  </si>
  <si>
    <t>Other income</t>
  </si>
  <si>
    <t>Total Revenues and Other Income</t>
  </si>
  <si>
    <t>Costs and Expenses</t>
  </si>
  <si>
    <t>Purchased crude oil and products</t>
  </si>
  <si>
    <t>Operating expenses</t>
  </si>
  <si>
    <t>Selling, general and administrative expenses</t>
  </si>
  <si>
    <t>Depreciation and amortization</t>
  </si>
  <si>
    <t>Impairments</t>
  </si>
  <si>
    <t>Taxes other than income taxes*</t>
  </si>
  <si>
    <t>Accretion on discounted liabilities</t>
  </si>
  <si>
    <t>Interest and debt expense</t>
  </si>
  <si>
    <t>Foreign currency transaction (gains) losses</t>
  </si>
  <si>
    <t>Total Costs and Expenses</t>
  </si>
  <si>
    <t>Income before income taxes</t>
  </si>
  <si>
    <t>Income tax expense (benefit)</t>
  </si>
  <si>
    <t>Net Income</t>
  </si>
  <si>
    <t>Less: net income attributable to noncontrolling</t>
  </si>
  <si>
    <t>interests</t>
  </si>
  <si>
    <t>Net Income Attributable to Phillips 66</t>
  </si>
  <si>
    <t>Net Income Attributable to Phillips 66 Per</t>
  </si>
  <si>
    <t>Share of Common Stock (dollars)</t>
  </si>
  <si>
    <t>Basic</t>
  </si>
  <si>
    <t>Diluted</t>
  </si>
  <si>
    <t>Weighted-Average Common Shares</t>
  </si>
  <si>
    <t>Outstanding (thousands)</t>
  </si>
  <si>
    <t>Net income</t>
  </si>
  <si>
    <t>(In millions, except per share data)</t>
  </si>
  <si>
    <t>Revenues and other income:</t>
  </si>
  <si>
    <t>Sales and other operating revenues(a)</t>
  </si>
  <si>
    <t>Income from equity method investments</t>
  </si>
  <si>
    <t>Net gain on disposal of assets</t>
  </si>
  <si>
    <t>Total revenues and other income</t>
  </si>
  <si>
    <t>Costs and expenses:</t>
  </si>
  <si>
    <t>Cost of revenues (excludes items below)(a)</t>
  </si>
  <si>
    <t>Impairment expense</t>
  </si>
  <si>
    <t xml:space="preserve">                     -  </t>
  </si>
  <si>
    <t>Other taxes</t>
  </si>
  <si>
    <t>Total costs and expenses</t>
  </si>
  <si>
    <t>Income from operations</t>
  </si>
  <si>
    <t>Net interest and other financial costs</t>
  </si>
  <si>
    <t>Provision (benefit) for income taxes</t>
  </si>
  <si>
    <t>Less net income attributable to:</t>
  </si>
  <si>
    <t>Redeemable noncontrolling interest</t>
  </si>
  <si>
    <t>Noncontrolling interests</t>
  </si>
  <si>
    <t>Net income attributable to MPC</t>
  </si>
  <si>
    <t>Per Share Data (See Note 8)</t>
  </si>
  <si>
    <t>Basic:</t>
  </si>
  <si>
    <t>Net income attributable to MPC per share</t>
  </si>
  <si>
    <t>Weighted average shares outstanding</t>
  </si>
  <si>
    <t>Diluted:</t>
  </si>
  <si>
    <t>Purchases from related parties</t>
  </si>
  <si>
    <t>Inventory market valuation adjustment</t>
  </si>
  <si>
    <t>Consumer excise taxes</t>
  </si>
  <si>
    <t>Inventories</t>
  </si>
  <si>
    <t>Other current assets</t>
  </si>
  <si>
    <t>Total current assets</t>
  </si>
  <si>
    <t>Equity method investments</t>
  </si>
  <si>
    <t>Goodwill</t>
  </si>
  <si>
    <t>Other noncurrent assets</t>
  </si>
  <si>
    <t>Total assets</t>
  </si>
  <si>
    <t>Accounts payable</t>
  </si>
  <si>
    <t>Accrued taxes</t>
  </si>
  <si>
    <t>Debt due within one year</t>
  </si>
  <si>
    <t>Other current liabilities</t>
  </si>
  <si>
    <t>Total current liabilities</t>
  </si>
  <si>
    <t>Long-term debt</t>
  </si>
  <si>
    <t>Deferred income taxes</t>
  </si>
  <si>
    <t>Defined benefit postretirement plan obligations</t>
  </si>
  <si>
    <t>Total liabilities</t>
  </si>
  <si>
    <t>Additional paid-in capital</t>
  </si>
  <si>
    <t>Retained earnings</t>
  </si>
  <si>
    <t>Total equity</t>
  </si>
  <si>
    <t>Report Date</t>
  </si>
  <si>
    <t>Millions</t>
  </si>
  <si>
    <t>Cash &amp; cash equivalents</t>
  </si>
  <si>
    <t>Receivables, gross</t>
  </si>
  <si>
    <t>Less: allowance for doubtful accounts</t>
  </si>
  <si>
    <t>Receivables</t>
  </si>
  <si>
    <t>Crude oil &amp; refinery feedstocks</t>
  </si>
  <si>
    <t>-</t>
  </si>
  <si>
    <t>Crude oil</t>
  </si>
  <si>
    <t>Refined products</t>
  </si>
  <si>
    <t>Materials &amp; supplies</t>
  </si>
  <si>
    <t>Merchandise</t>
  </si>
  <si>
    <t>Lower of cost or market reserve</t>
  </si>
  <si>
    <t>Refining &amp; marketing</t>
  </si>
  <si>
    <t>Speedway</t>
  </si>
  <si>
    <t>Retail</t>
  </si>
  <si>
    <t>Midstream</t>
  </si>
  <si>
    <t>Corporate &amp; other property, plant &amp; equipment</t>
  </si>
  <si>
    <t>Total property, plant &amp; equipment, gross</t>
  </si>
  <si>
    <t>Less: accumulated depreciation</t>
  </si>
  <si>
    <t>Property, plant &amp; equipment, net</t>
  </si>
  <si>
    <t>Right of use assets</t>
  </si>
  <si>
    <t>Payroll &amp; benefits payable</t>
  </si>
  <si>
    <t>Consumer excise taxes payable</t>
  </si>
  <si>
    <t>Operating lease liabilities</t>
  </si>
  <si>
    <t>Term loan agreement</t>
  </si>
  <si>
    <t>Senior notes</t>
  </si>
  <si>
    <t>Notes payable</t>
  </si>
  <si>
    <t>Term loan facility</t>
  </si>
  <si>
    <t>Bank revolving credit facility</t>
  </si>
  <si>
    <t>Revolving &amp; dropdown credit facilitie</t>
  </si>
  <si>
    <t>Capital lease obligations</t>
  </si>
  <si>
    <t>Unamortized debt issuance costs</t>
  </si>
  <si>
    <t>Unamortized (discount) premium, net</t>
  </si>
  <si>
    <t>Amounts due within one year</t>
  </si>
  <si>
    <t>Long-term operating lease liabilities</t>
  </si>
  <si>
    <t>Deferred credits &amp; other liabilities</t>
  </si>
  <si>
    <t>Common stock</t>
  </si>
  <si>
    <t>Common stock held in treasury, at cost</t>
  </si>
  <si>
    <t>Pension benefits</t>
  </si>
  <si>
    <t>Other benefits</t>
  </si>
  <si>
    <t>Gain on cash flow hedge</t>
  </si>
  <si>
    <t>Workers compensation</t>
  </si>
  <si>
    <t>Accumulated other comprehensive income (loss)</t>
  </si>
  <si>
    <t>Total Marathon Petroleum Corporation stockholders' equity</t>
  </si>
  <si>
    <t>Accounts &amp; notes receivable, gross</t>
  </si>
  <si>
    <t>Less: allowances - accounts &amp; notes receivable</t>
  </si>
  <si>
    <t>Accounts &amp; notes receivable, net</t>
  </si>
  <si>
    <t>Accounts &amp; notes receivable - related parties</t>
  </si>
  <si>
    <t>Crude oil &amp; petroleum products</t>
  </si>
  <si>
    <t>Prepaid expenses &amp; other current assets</t>
  </si>
  <si>
    <t>Equity investments</t>
  </si>
  <si>
    <t>Loans &amp; long-term receivables</t>
  </si>
  <si>
    <t>Other investments</t>
  </si>
  <si>
    <t>Investments &amp; long-term receivables</t>
  </si>
  <si>
    <t>Midstream, gross</t>
  </si>
  <si>
    <t>Less: accumulated depreciation &amp; amortization - midstream</t>
  </si>
  <si>
    <t>Midstream, net</t>
  </si>
  <si>
    <t>Refining, gross</t>
  </si>
  <si>
    <t>Less: accumulated depreciation &amp; amortization - refining</t>
  </si>
  <si>
    <t>Refining, net</t>
  </si>
  <si>
    <t>Marketing &amp; specialties, gross</t>
  </si>
  <si>
    <t>Less: accumulated depreciation &amp; amortization - marketing &amp; specialties</t>
  </si>
  <si>
    <t>Marketing &amp; specialties, net</t>
  </si>
  <si>
    <t>Corporate &amp; other properties, gross</t>
  </si>
  <si>
    <t>Less: accumulated depreciation &amp; amortization - corporate &amp; other properties</t>
  </si>
  <si>
    <t>Corporate &amp; other properties, net</t>
  </si>
  <si>
    <t>Gross properties, plants &amp; equipment</t>
  </si>
  <si>
    <t>Total accumulated depreciation &amp; amortization</t>
  </si>
  <si>
    <t>Net properties, plants &amp; equipment</t>
  </si>
  <si>
    <t>Intangibles</t>
  </si>
  <si>
    <t>Other assets</t>
  </si>
  <si>
    <t>Accounts payable - related parties</t>
  </si>
  <si>
    <t>Short-term debt</t>
  </si>
  <si>
    <t>Accrued income &amp; other taxes</t>
  </si>
  <si>
    <t>Employee benefit obligations</t>
  </si>
  <si>
    <t>Other accruals</t>
  </si>
  <si>
    <t>Floating-rate notes</t>
  </si>
  <si>
    <t>Term loan</t>
  </si>
  <si>
    <t>Floating-rate senior notes</t>
  </si>
  <si>
    <t>Floating-rate advance term loan</t>
  </si>
  <si>
    <t>Other long-term debt</t>
  </si>
  <si>
    <t>Sweeny Cogeneration, L.P. notes</t>
  </si>
  <si>
    <t>Note payable to Merey Sweeny, L.P.</t>
  </si>
  <si>
    <t>Industrial development bonds</t>
  </si>
  <si>
    <t>Tax-exempt bonds</t>
  </si>
  <si>
    <t>Phillips 66 Partners revolving credit facility</t>
  </si>
  <si>
    <t>Debt at face value</t>
  </si>
  <si>
    <t>Capitalized leases</t>
  </si>
  <si>
    <t>Finance leases</t>
  </si>
  <si>
    <t>Software obligations</t>
  </si>
  <si>
    <t>Net unamortized discounts &amp; debt issuance costs</t>
  </si>
  <si>
    <t>Total debt</t>
  </si>
  <si>
    <t>Asset retirement obligations &amp; accrued environmental costs</t>
  </si>
  <si>
    <t>Other liabilities &amp; deferred credits</t>
  </si>
  <si>
    <t>Common stock - par value</t>
  </si>
  <si>
    <t>Capital in excess of par</t>
  </si>
  <si>
    <t>Treasury stock</t>
  </si>
  <si>
    <t>Defined benefit plans</t>
  </si>
  <si>
    <t>Foreign currency translation</t>
  </si>
  <si>
    <t>Hedging</t>
  </si>
  <si>
    <t>Total stockholders' equity</t>
  </si>
  <si>
    <t>Non-controlling interests</t>
  </si>
  <si>
    <t xml:space="preserve">Marathon Petroleum Corporation </t>
  </si>
  <si>
    <t>Statement of Comphrehensive Income Summary</t>
  </si>
  <si>
    <t>Philips 66</t>
  </si>
  <si>
    <t>Balance Sheet</t>
  </si>
  <si>
    <t>Marathon Petroleum Corporation</t>
  </si>
  <si>
    <t>Balance Sheet Summary</t>
  </si>
  <si>
    <t>Total liabilities, redeemable noncontrolling interest and equity</t>
  </si>
  <si>
    <t xml:space="preserve">Net Working capital, </t>
  </si>
  <si>
    <t xml:space="preserve">current ratio, </t>
  </si>
  <si>
    <t xml:space="preserve">quick ratio, </t>
  </si>
  <si>
    <t xml:space="preserve">day’s inventory, </t>
  </si>
  <si>
    <t xml:space="preserve">day’s receivables, </t>
  </si>
  <si>
    <t xml:space="preserve">day’s payables, </t>
  </si>
  <si>
    <t xml:space="preserve">cash conversion cycle, </t>
  </si>
  <si>
    <t xml:space="preserve">cash turnover ratio, </t>
  </si>
  <si>
    <t xml:space="preserve">total asset turnover, </t>
  </si>
  <si>
    <t xml:space="preserve">fixed asset turnover, </t>
  </si>
  <si>
    <t xml:space="preserve">current asset turnover, </t>
  </si>
  <si>
    <t xml:space="preserve">working capital turnover, </t>
  </si>
  <si>
    <t xml:space="preserve">times interest earned, </t>
  </si>
  <si>
    <t xml:space="preserve">long-term debt to total capital, </t>
  </si>
  <si>
    <t xml:space="preserve">debt to tangible net worth, </t>
  </si>
  <si>
    <t xml:space="preserve">total liabilities to total asset, </t>
  </si>
  <si>
    <t xml:space="preserve">equity ratio, </t>
  </si>
  <si>
    <t xml:space="preserve">gross profit margin, </t>
  </si>
  <si>
    <t xml:space="preserve">operating profit margin, </t>
  </si>
  <si>
    <t xml:space="preserve">net profit margin, </t>
  </si>
  <si>
    <t xml:space="preserve">return on common equity, </t>
  </si>
  <si>
    <t xml:space="preserve">return on total assets, </t>
  </si>
  <si>
    <t>Total Non current Assets</t>
  </si>
  <si>
    <t>Total Non current Liabilities</t>
  </si>
  <si>
    <t>Total Liabilities and Equity</t>
  </si>
  <si>
    <t>Total Non current assets</t>
  </si>
  <si>
    <t xml:space="preserve"> </t>
  </si>
  <si>
    <t>Intagible assets</t>
  </si>
  <si>
    <t>$ 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</si>
</sst>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111111"/>
      <name val="Times New Roman"/>
      <family val="1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37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2">
      <alignment vertical="top"/>
    </xf>
    <xf numFmtId="0" fontId="3" fillId="0" borderId="0" xfId="2" applyFont="1">
      <alignment vertical="top"/>
    </xf>
    <xf numFmtId="37" fontId="3" fillId="0" borderId="0" xfId="2" applyNumberFormat="1" applyFont="1">
      <alignment vertical="top"/>
    </xf>
    <xf numFmtId="39" fontId="3" fillId="0" borderId="0" xfId="2" applyNumberFormat="1" applyFont="1">
      <alignment vertical="top"/>
    </xf>
    <xf numFmtId="0" fontId="3" fillId="0" borderId="0" xfId="2">
      <alignment vertical="top"/>
    </xf>
    <xf numFmtId="0" fontId="3" fillId="0" borderId="0" xfId="2" applyFont="1">
      <alignment vertical="top"/>
    </xf>
    <xf numFmtId="167" fontId="0" fillId="0" borderId="0" xfId="1" applyNumberFormat="1" applyFont="1"/>
    <xf numFmtId="167" fontId="3" fillId="0" borderId="0" xfId="1" applyNumberFormat="1" applyFont="1" applyAlignment="1">
      <alignment vertical="top"/>
    </xf>
    <xf numFmtId="0" fontId="3" fillId="2" borderId="0" xfId="0" applyFont="1" applyFill="1" applyAlignment="1">
      <alignment vertical="top"/>
    </xf>
    <xf numFmtId="37" fontId="3" fillId="2" borderId="0" xfId="0" applyNumberFormat="1" applyFont="1" applyFill="1" applyAlignment="1">
      <alignment vertical="top"/>
    </xf>
    <xf numFmtId="37" fontId="3" fillId="2" borderId="0" xfId="2" applyNumberFormat="1" applyFont="1" applyFill="1">
      <alignment vertical="top"/>
    </xf>
    <xf numFmtId="164" fontId="3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vertical="top"/>
    </xf>
    <xf numFmtId="39" fontId="3" fillId="2" borderId="0" xfId="0" applyNumberFormat="1" applyFont="1" applyFill="1" applyAlignment="1">
      <alignment vertical="top"/>
    </xf>
    <xf numFmtId="39" fontId="3" fillId="2" borderId="0" xfId="2" applyNumberFormat="1" applyFont="1" applyFill="1">
      <alignment vertical="top"/>
    </xf>
    <xf numFmtId="167" fontId="0" fillId="2" borderId="0" xfId="1" applyNumberFormat="1" applyFont="1" applyFill="1"/>
    <xf numFmtId="167" fontId="3" fillId="2" borderId="0" xfId="1" applyNumberFormat="1" applyFont="1" applyFill="1" applyAlignment="1">
      <alignment vertical="top"/>
    </xf>
    <xf numFmtId="167" fontId="0" fillId="0" borderId="0" xfId="1" applyNumberFormat="1" applyFont="1" applyAlignment="1">
      <alignment horizontal="left"/>
    </xf>
    <xf numFmtId="167" fontId="0" fillId="0" borderId="0" xfId="1" applyNumberFormat="1" applyFont="1" applyAlignment="1">
      <alignment horizontal="right"/>
    </xf>
    <xf numFmtId="167" fontId="0" fillId="2" borderId="0" xfId="1" applyNumberFormat="1" applyFont="1" applyFill="1" applyAlignment="1">
      <alignment horizontal="left"/>
    </xf>
    <xf numFmtId="0" fontId="6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7" fillId="0" borderId="0" xfId="0" applyFont="1" applyAlignment="1">
      <alignment horizontal="left" vertical="center" indent="2"/>
    </xf>
    <xf numFmtId="0" fontId="4" fillId="0" borderId="2" xfId="0" applyFont="1" applyBorder="1" applyAlignment="1">
      <alignment horizontal="right" vertical="top" wrapText="1"/>
    </xf>
    <xf numFmtId="167" fontId="4" fillId="0" borderId="0" xfId="1" applyNumberFormat="1" applyFont="1" applyAlignment="1">
      <alignment horizontal="left" vertical="top"/>
    </xf>
    <xf numFmtId="167" fontId="4" fillId="0" borderId="0" xfId="1" applyNumberFormat="1" applyFont="1" applyAlignment="1">
      <alignment horizontal="right" vertical="top" wrapText="1"/>
    </xf>
    <xf numFmtId="167" fontId="0" fillId="0" borderId="0" xfId="1" applyNumberFormat="1" applyFont="1" applyFill="1" applyAlignment="1">
      <alignment horizontal="left"/>
    </xf>
    <xf numFmtId="167" fontId="0" fillId="0" borderId="0" xfId="1" applyNumberFormat="1" applyFont="1" applyFill="1"/>
    <xf numFmtId="0" fontId="8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 wrapText="1"/>
    </xf>
    <xf numFmtId="167" fontId="8" fillId="0" borderId="0" xfId="1" applyNumberFormat="1" applyFont="1" applyAlignment="1">
      <alignment horizontal="left"/>
    </xf>
    <xf numFmtId="167" fontId="8" fillId="0" borderId="0" xfId="1" applyNumberFormat="1" applyFont="1"/>
    <xf numFmtId="167" fontId="8" fillId="0" borderId="0" xfId="1" applyNumberFormat="1" applyFont="1" applyAlignment="1">
      <alignment horizontal="right"/>
    </xf>
    <xf numFmtId="167" fontId="8" fillId="2" borderId="0" xfId="1" applyNumberFormat="1" applyFont="1" applyFill="1" applyAlignment="1">
      <alignment horizontal="left"/>
    </xf>
    <xf numFmtId="167" fontId="8" fillId="2" borderId="0" xfId="1" applyNumberFormat="1" applyFont="1" applyFill="1"/>
    <xf numFmtId="10" fontId="7" fillId="0" borderId="0" xfId="3" applyNumberFormat="1" applyFont="1" applyAlignment="1">
      <alignment horizontal="left" vertical="center" indent="2"/>
    </xf>
    <xf numFmtId="10" fontId="0" fillId="0" borderId="0" xfId="3" applyNumberFormat="1" applyFont="1"/>
    <xf numFmtId="0" fontId="5" fillId="2" borderId="1" xfId="0" applyFont="1" applyFill="1" applyBorder="1"/>
    <xf numFmtId="0" fontId="0" fillId="2" borderId="2" xfId="0" applyFill="1" applyBorder="1"/>
    <xf numFmtId="0" fontId="0" fillId="2" borderId="0" xfId="0" applyFill="1"/>
    <xf numFmtId="10" fontId="0" fillId="2" borderId="0" xfId="3" applyNumberFormat="1" applyFont="1" applyFill="1"/>
    <xf numFmtId="0" fontId="8" fillId="2" borderId="0" xfId="0" applyFont="1" applyFill="1"/>
    <xf numFmtId="167" fontId="8" fillId="2" borderId="0" xfId="0" applyNumberFormat="1" applyFont="1" applyFill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 vertical="top" wrapText="1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J11" sqref="J11"/>
    </sheetView>
  </sheetViews>
  <sheetFormatPr defaultColWidth="7.7109375" defaultRowHeight="15" x14ac:dyDescent="0.25"/>
  <cols>
    <col min="2" max="2" width="40.140625" bestFit="1" customWidth="1"/>
    <col min="3" max="3" width="9.7109375" bestFit="1" customWidth="1"/>
    <col min="4" max="7" width="7.5703125" bestFit="1" customWidth="1"/>
  </cols>
  <sheetData>
    <row r="1" spans="1:7" x14ac:dyDescent="0.25">
      <c r="A1" s="53" t="s">
        <v>0</v>
      </c>
      <c r="B1" s="54"/>
      <c r="C1" s="54"/>
      <c r="D1" s="54"/>
      <c r="E1" s="54"/>
    </row>
    <row r="2" spans="1:7" x14ac:dyDescent="0.25">
      <c r="A2" s="7"/>
      <c r="B2" s="7" t="s">
        <v>1</v>
      </c>
      <c r="C2" s="1"/>
      <c r="D2" s="1"/>
      <c r="E2" s="1"/>
    </row>
    <row r="3" spans="1:7" x14ac:dyDescent="0.25">
      <c r="A3" s="7"/>
      <c r="B3" s="7" t="s">
        <v>2</v>
      </c>
      <c r="C3" s="1"/>
      <c r="D3" s="1"/>
      <c r="E3" s="1"/>
    </row>
    <row r="4" spans="1:7" x14ac:dyDescent="0.25">
      <c r="A4" s="1"/>
      <c r="B4" s="2" t="s">
        <v>3</v>
      </c>
      <c r="C4" s="1"/>
      <c r="D4" s="1"/>
      <c r="E4" s="1"/>
    </row>
    <row r="5" spans="1:7" x14ac:dyDescent="0.25">
      <c r="A5" s="1"/>
      <c r="B5" s="2" t="s">
        <v>0</v>
      </c>
      <c r="C5" s="52" t="s">
        <v>4</v>
      </c>
      <c r="D5" s="52"/>
      <c r="E5" s="52"/>
      <c r="F5" s="52"/>
      <c r="G5" s="52"/>
    </row>
    <row r="6" spans="1:7" x14ac:dyDescent="0.25">
      <c r="A6" s="1"/>
      <c r="B6" s="2" t="s">
        <v>5</v>
      </c>
      <c r="C6" s="2">
        <v>2019</v>
      </c>
      <c r="D6" s="2">
        <v>2018</v>
      </c>
      <c r="E6" s="2">
        <v>2017</v>
      </c>
      <c r="F6" s="9">
        <v>2016</v>
      </c>
      <c r="G6" s="9">
        <v>2015</v>
      </c>
    </row>
    <row r="7" spans="1:7" x14ac:dyDescent="0.25">
      <c r="A7" s="1"/>
      <c r="B7" s="2" t="s">
        <v>6</v>
      </c>
      <c r="C7" s="1"/>
      <c r="D7" s="1"/>
      <c r="E7" s="1"/>
      <c r="F7" s="8"/>
      <c r="G7" s="8"/>
    </row>
    <row r="8" spans="1:7" x14ac:dyDescent="0.25">
      <c r="A8" s="1"/>
      <c r="B8" s="2" t="s">
        <v>7</v>
      </c>
      <c r="C8" s="3">
        <v>107293</v>
      </c>
      <c r="D8" s="4">
        <v>111461</v>
      </c>
      <c r="E8" s="4">
        <v>102354</v>
      </c>
      <c r="F8" s="10">
        <v>84279</v>
      </c>
      <c r="G8" s="10">
        <v>98975</v>
      </c>
    </row>
    <row r="9" spans="1:7" x14ac:dyDescent="0.25">
      <c r="A9" s="1"/>
      <c r="B9" s="2" t="s">
        <v>8</v>
      </c>
      <c r="C9" s="4">
        <v>2127</v>
      </c>
      <c r="D9" s="4">
        <v>2676</v>
      </c>
      <c r="E9" s="4">
        <v>1732</v>
      </c>
      <c r="F9" s="10">
        <v>1414</v>
      </c>
      <c r="G9" s="10">
        <v>1573</v>
      </c>
    </row>
    <row r="10" spans="1:7" x14ac:dyDescent="0.25">
      <c r="A10" s="1"/>
      <c r="B10" s="2" t="s">
        <v>9</v>
      </c>
      <c r="C10" s="4">
        <v>20</v>
      </c>
      <c r="D10" s="4">
        <v>19</v>
      </c>
      <c r="E10" s="4">
        <v>15</v>
      </c>
      <c r="F10" s="10">
        <v>10</v>
      </c>
      <c r="G10" s="10">
        <v>283</v>
      </c>
    </row>
    <row r="11" spans="1:7" x14ac:dyDescent="0.25">
      <c r="A11" s="1"/>
      <c r="B11" s="2" t="s">
        <v>10</v>
      </c>
      <c r="C11" s="4">
        <v>119</v>
      </c>
      <c r="D11" s="4">
        <v>61</v>
      </c>
      <c r="E11" s="4">
        <v>521</v>
      </c>
      <c r="F11" s="10">
        <v>74</v>
      </c>
      <c r="G11" s="10">
        <v>118</v>
      </c>
    </row>
    <row r="12" spans="1:7" x14ac:dyDescent="0.25">
      <c r="A12" s="1"/>
      <c r="B12" s="16" t="s">
        <v>11</v>
      </c>
      <c r="C12" s="17">
        <v>109559</v>
      </c>
      <c r="D12" s="17">
        <v>114217</v>
      </c>
      <c r="E12" s="17">
        <v>104622</v>
      </c>
      <c r="F12" s="18">
        <v>85777</v>
      </c>
      <c r="G12" s="18">
        <v>100949</v>
      </c>
    </row>
    <row r="13" spans="1:7" x14ac:dyDescent="0.25">
      <c r="A13" s="1"/>
      <c r="B13" s="2" t="s">
        <v>12</v>
      </c>
      <c r="C13" s="1"/>
      <c r="D13" s="1"/>
      <c r="E13" s="1"/>
      <c r="F13" s="8"/>
      <c r="G13" s="8"/>
    </row>
    <row r="14" spans="1:7" x14ac:dyDescent="0.25">
      <c r="A14" s="1"/>
      <c r="B14" s="16" t="s">
        <v>13</v>
      </c>
      <c r="C14" s="17">
        <v>95529</v>
      </c>
      <c r="D14" s="17">
        <v>97930</v>
      </c>
      <c r="E14" s="17">
        <v>79409</v>
      </c>
      <c r="F14" s="18">
        <v>62468</v>
      </c>
      <c r="G14" s="18">
        <v>73399</v>
      </c>
    </row>
    <row r="15" spans="1:7" x14ac:dyDescent="0.25">
      <c r="A15" s="1"/>
      <c r="B15" s="2" t="s">
        <v>14</v>
      </c>
      <c r="C15" s="4">
        <v>5074</v>
      </c>
      <c r="D15" s="4">
        <v>4880</v>
      </c>
      <c r="E15" s="4">
        <v>4699</v>
      </c>
      <c r="F15" s="10">
        <v>4275</v>
      </c>
      <c r="G15" s="10">
        <v>4294</v>
      </c>
    </row>
    <row r="16" spans="1:7" x14ac:dyDescent="0.25">
      <c r="A16" s="1"/>
      <c r="B16" s="2" t="s">
        <v>15</v>
      </c>
      <c r="C16" s="4">
        <v>1681</v>
      </c>
      <c r="D16" s="4">
        <v>1677</v>
      </c>
      <c r="E16" s="4">
        <v>1695</v>
      </c>
      <c r="F16" s="10">
        <v>1638</v>
      </c>
      <c r="G16" s="10">
        <v>1670</v>
      </c>
    </row>
    <row r="17" spans="1:7" x14ac:dyDescent="0.25">
      <c r="A17" s="1"/>
      <c r="B17" s="2" t="s">
        <v>16</v>
      </c>
      <c r="C17" s="4">
        <v>1341</v>
      </c>
      <c r="D17" s="4">
        <v>1356</v>
      </c>
      <c r="E17" s="4">
        <v>1318</v>
      </c>
      <c r="F17" s="10">
        <v>1168</v>
      </c>
      <c r="G17" s="10">
        <v>1078</v>
      </c>
    </row>
    <row r="18" spans="1:7" x14ac:dyDescent="0.25">
      <c r="A18" s="1"/>
      <c r="B18" s="2" t="s">
        <v>17</v>
      </c>
      <c r="C18" s="4">
        <v>861</v>
      </c>
      <c r="D18" s="4">
        <v>8</v>
      </c>
      <c r="E18" s="4">
        <v>24</v>
      </c>
      <c r="F18" s="10">
        <v>5</v>
      </c>
      <c r="G18" s="10">
        <v>7</v>
      </c>
    </row>
    <row r="19" spans="1:7" x14ac:dyDescent="0.25">
      <c r="A19" s="1"/>
      <c r="B19" s="2" t="s">
        <v>18</v>
      </c>
      <c r="C19" s="4">
        <v>409</v>
      </c>
      <c r="D19" s="4">
        <v>425</v>
      </c>
      <c r="E19" s="4">
        <v>13462</v>
      </c>
      <c r="F19" s="10">
        <v>13688</v>
      </c>
      <c r="G19" s="10">
        <v>14077</v>
      </c>
    </row>
    <row r="20" spans="1:7" x14ac:dyDescent="0.25">
      <c r="A20" s="1"/>
      <c r="B20" s="2" t="s">
        <v>19</v>
      </c>
      <c r="C20" s="4">
        <v>23</v>
      </c>
      <c r="D20" s="4">
        <v>23</v>
      </c>
      <c r="E20" s="4">
        <v>22</v>
      </c>
      <c r="F20" s="10">
        <v>21</v>
      </c>
      <c r="G20" s="10">
        <v>21</v>
      </c>
    </row>
    <row r="21" spans="1:7" x14ac:dyDescent="0.25">
      <c r="A21" s="1"/>
      <c r="B21" s="2" t="s">
        <v>20</v>
      </c>
      <c r="C21" s="4">
        <v>458</v>
      </c>
      <c r="D21" s="4">
        <v>504</v>
      </c>
      <c r="E21" s="4">
        <v>438</v>
      </c>
      <c r="F21" s="10">
        <v>338</v>
      </c>
      <c r="G21" s="10">
        <v>310</v>
      </c>
    </row>
    <row r="22" spans="1:7" x14ac:dyDescent="0.25">
      <c r="A22" s="1"/>
      <c r="B22" s="2" t="s">
        <v>21</v>
      </c>
      <c r="C22" s="4">
        <v>5</v>
      </c>
      <c r="D22" s="4">
        <v>-31</v>
      </c>
      <c r="E22" s="5">
        <v>0</v>
      </c>
      <c r="F22" s="10">
        <v>-15</v>
      </c>
      <c r="G22" s="10">
        <v>49</v>
      </c>
    </row>
    <row r="23" spans="1:7" x14ac:dyDescent="0.25">
      <c r="A23" s="1"/>
      <c r="B23" s="16" t="s">
        <v>22</v>
      </c>
      <c r="C23" s="17">
        <v>105381</v>
      </c>
      <c r="D23" s="17">
        <v>106772</v>
      </c>
      <c r="E23" s="17">
        <v>101067</v>
      </c>
      <c r="F23" s="18">
        <v>83586</v>
      </c>
      <c r="G23" s="18">
        <v>94905</v>
      </c>
    </row>
    <row r="24" spans="1:7" x14ac:dyDescent="0.25">
      <c r="A24" s="1"/>
      <c r="B24" s="16" t="s">
        <v>23</v>
      </c>
      <c r="C24" s="17">
        <v>4178</v>
      </c>
      <c r="D24" s="17">
        <v>7445</v>
      </c>
      <c r="E24" s="17">
        <v>3555</v>
      </c>
      <c r="F24" s="18">
        <v>2191</v>
      </c>
      <c r="G24" s="18">
        <v>6044</v>
      </c>
    </row>
    <row r="25" spans="1:7" x14ac:dyDescent="0.25">
      <c r="A25" s="1"/>
      <c r="B25" s="2" t="s">
        <v>24</v>
      </c>
      <c r="C25" s="4">
        <v>801</v>
      </c>
      <c r="D25" s="4">
        <v>1572</v>
      </c>
      <c r="E25" s="4">
        <v>-1693</v>
      </c>
      <c r="F25" s="10">
        <v>547</v>
      </c>
      <c r="G25" s="10">
        <v>1764</v>
      </c>
    </row>
    <row r="26" spans="1:7" x14ac:dyDescent="0.25">
      <c r="A26" s="1"/>
      <c r="B26" s="16" t="s">
        <v>25</v>
      </c>
      <c r="C26" s="17">
        <v>3377</v>
      </c>
      <c r="D26" s="17">
        <v>5873</v>
      </c>
      <c r="E26" s="17">
        <v>5248</v>
      </c>
      <c r="F26" s="18">
        <v>1644</v>
      </c>
      <c r="G26" s="18">
        <v>4280</v>
      </c>
    </row>
    <row r="27" spans="1:7" x14ac:dyDescent="0.25">
      <c r="A27" s="1"/>
      <c r="B27" s="2" t="s">
        <v>26</v>
      </c>
      <c r="C27" s="1"/>
      <c r="D27" s="1"/>
      <c r="E27" s="1"/>
      <c r="F27" s="8"/>
      <c r="G27" s="8"/>
    </row>
    <row r="28" spans="1:7" x14ac:dyDescent="0.25">
      <c r="A28" s="1"/>
      <c r="B28" s="2" t="s">
        <v>27</v>
      </c>
      <c r="C28" s="4">
        <v>301</v>
      </c>
      <c r="D28" s="4">
        <v>278</v>
      </c>
      <c r="E28" s="4">
        <v>142</v>
      </c>
      <c r="F28" s="10">
        <v>89</v>
      </c>
      <c r="G28" s="10">
        <v>53</v>
      </c>
    </row>
    <row r="29" spans="1:7" x14ac:dyDescent="0.25">
      <c r="A29" s="1"/>
      <c r="B29" s="16" t="s">
        <v>28</v>
      </c>
      <c r="C29" s="19">
        <v>3076</v>
      </c>
      <c r="D29" s="17">
        <v>5595</v>
      </c>
      <c r="E29" s="17">
        <v>5106</v>
      </c>
      <c r="F29" s="18">
        <v>1555</v>
      </c>
      <c r="G29" s="18">
        <v>4227</v>
      </c>
    </row>
    <row r="30" spans="1:7" x14ac:dyDescent="0.25">
      <c r="A30" s="1"/>
      <c r="B30" s="1"/>
      <c r="C30" s="1"/>
      <c r="D30" s="1"/>
      <c r="E30" s="1"/>
    </row>
    <row r="31" spans="1:7" x14ac:dyDescent="0.25">
      <c r="A31" s="1"/>
      <c r="B31" s="2" t="s">
        <v>29</v>
      </c>
      <c r="C31" s="1"/>
      <c r="D31" s="1"/>
      <c r="E31" s="1"/>
      <c r="F31" s="8"/>
      <c r="G31" s="8"/>
    </row>
    <row r="32" spans="1:7" x14ac:dyDescent="0.25">
      <c r="A32" s="1"/>
      <c r="B32" s="2" t="s">
        <v>30</v>
      </c>
      <c r="C32" s="1"/>
      <c r="D32" s="1"/>
      <c r="E32" s="1"/>
      <c r="F32" s="8"/>
      <c r="G32" s="8"/>
    </row>
    <row r="33" spans="1:7" x14ac:dyDescent="0.25">
      <c r="A33" s="1"/>
      <c r="B33" s="16" t="s">
        <v>31</v>
      </c>
      <c r="C33" s="20">
        <v>6.8</v>
      </c>
      <c r="D33" s="21">
        <v>11.87</v>
      </c>
      <c r="E33" s="21">
        <v>9.9</v>
      </c>
      <c r="F33" s="22">
        <v>2.94</v>
      </c>
      <c r="G33" s="22">
        <v>7.78</v>
      </c>
    </row>
    <row r="34" spans="1:7" x14ac:dyDescent="0.25">
      <c r="A34" s="1"/>
      <c r="B34" s="2" t="s">
        <v>32</v>
      </c>
      <c r="C34" s="6">
        <v>6.77</v>
      </c>
      <c r="D34" s="6">
        <v>11.8</v>
      </c>
      <c r="E34" s="6">
        <v>9.85</v>
      </c>
      <c r="F34" s="11">
        <v>2.92</v>
      </c>
      <c r="G34" s="11">
        <v>7.73</v>
      </c>
    </row>
    <row r="35" spans="1:7" x14ac:dyDescent="0.25">
      <c r="A35" s="1"/>
      <c r="B35" s="2" t="s">
        <v>33</v>
      </c>
      <c r="C35" s="1"/>
      <c r="D35" s="1"/>
      <c r="E35" s="1"/>
      <c r="F35" s="8"/>
      <c r="G35" s="8"/>
    </row>
    <row r="36" spans="1:7" x14ac:dyDescent="0.25">
      <c r="A36" s="1"/>
      <c r="B36" s="2" t="s">
        <v>34</v>
      </c>
      <c r="C36" s="1"/>
      <c r="D36" s="1"/>
      <c r="E36" s="1"/>
      <c r="F36" s="8"/>
      <c r="G36" s="8"/>
    </row>
    <row r="37" spans="1:7" x14ac:dyDescent="0.25">
      <c r="B37" s="2" t="s">
        <v>31</v>
      </c>
      <c r="C37" s="4">
        <v>451364</v>
      </c>
      <c r="D37" s="4">
        <v>470708</v>
      </c>
      <c r="E37" s="4">
        <v>515090</v>
      </c>
      <c r="F37" s="10">
        <v>527531</v>
      </c>
      <c r="G37" s="10">
        <v>542355</v>
      </c>
    </row>
    <row r="38" spans="1:7" x14ac:dyDescent="0.25">
      <c r="B38" s="2" t="s">
        <v>32</v>
      </c>
      <c r="C38" s="4">
        <v>453888</v>
      </c>
      <c r="D38" s="4">
        <v>474047</v>
      </c>
      <c r="E38" s="4">
        <v>518508</v>
      </c>
      <c r="F38" s="10">
        <v>530066</v>
      </c>
      <c r="G38" s="10">
        <v>546977</v>
      </c>
    </row>
    <row r="39" spans="1:7" x14ac:dyDescent="0.25">
      <c r="B39" s="1"/>
      <c r="C39" s="1"/>
      <c r="D39" s="1"/>
      <c r="E39" s="1"/>
    </row>
  </sheetData>
  <mergeCells count="2">
    <mergeCell ref="C5:G5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zoomScaleNormal="100" workbookViewId="0">
      <selection activeCell="D17" sqref="D17"/>
    </sheetView>
  </sheetViews>
  <sheetFormatPr defaultColWidth="7.7109375" defaultRowHeight="15" x14ac:dyDescent="0.25"/>
  <cols>
    <col min="2" max="2" width="43.140625" bestFit="1" customWidth="1"/>
    <col min="3" max="3" width="9" bestFit="1" customWidth="1"/>
    <col min="4" max="4" width="13.140625" bestFit="1" customWidth="1"/>
    <col min="5" max="5" width="11.7109375" customWidth="1"/>
    <col min="6" max="7" width="7.7109375" bestFit="1" customWidth="1"/>
  </cols>
  <sheetData>
    <row r="2" spans="2:7" x14ac:dyDescent="0.25">
      <c r="F2" s="12"/>
      <c r="G2" s="12"/>
    </row>
    <row r="3" spans="2:7" ht="15.75" thickBot="1" x14ac:dyDescent="0.3">
      <c r="B3" s="55" t="s">
        <v>185</v>
      </c>
      <c r="C3" s="55"/>
      <c r="D3" s="55"/>
      <c r="E3" s="55"/>
      <c r="F3" s="55"/>
      <c r="G3" s="55"/>
    </row>
    <row r="4" spans="2:7" ht="15.75" thickBot="1" x14ac:dyDescent="0.3">
      <c r="B4" s="55" t="s">
        <v>186</v>
      </c>
      <c r="C4" s="55"/>
      <c r="D4" s="55"/>
      <c r="E4" s="55"/>
      <c r="F4" s="55"/>
      <c r="G4" s="55"/>
    </row>
    <row r="5" spans="2:7" x14ac:dyDescent="0.25">
      <c r="B5" s="59"/>
      <c r="C5" s="60" t="s">
        <v>36</v>
      </c>
      <c r="D5" s="60"/>
      <c r="E5" s="60"/>
      <c r="F5" s="60"/>
      <c r="G5" s="60"/>
    </row>
    <row r="6" spans="2:7" x14ac:dyDescent="0.25">
      <c r="C6">
        <v>2019</v>
      </c>
      <c r="D6">
        <v>2018</v>
      </c>
      <c r="E6">
        <v>2017</v>
      </c>
      <c r="F6" s="13">
        <v>2016</v>
      </c>
      <c r="G6" s="13">
        <v>2015</v>
      </c>
    </row>
    <row r="7" spans="2:7" s="14" customFormat="1" x14ac:dyDescent="0.25">
      <c r="B7" s="14" t="s">
        <v>37</v>
      </c>
      <c r="F7" s="15"/>
      <c r="G7" s="15"/>
    </row>
    <row r="8" spans="2:7" s="14" customFormat="1" x14ac:dyDescent="0.25">
      <c r="B8" s="14" t="s">
        <v>38</v>
      </c>
      <c r="C8" s="14">
        <v>123949</v>
      </c>
      <c r="D8" s="14">
        <v>96504</v>
      </c>
      <c r="E8" s="14">
        <v>74733</v>
      </c>
      <c r="F8" s="15">
        <v>63339</v>
      </c>
      <c r="G8" s="15">
        <v>72051</v>
      </c>
    </row>
    <row r="9" spans="2:7" s="14" customFormat="1" x14ac:dyDescent="0.25">
      <c r="B9" s="14" t="s">
        <v>39</v>
      </c>
      <c r="C9" s="14">
        <v>394</v>
      </c>
      <c r="D9" s="14">
        <v>373</v>
      </c>
      <c r="E9" s="14">
        <v>306</v>
      </c>
      <c r="F9" s="15">
        <v>-185</v>
      </c>
      <c r="G9" s="15">
        <v>88</v>
      </c>
    </row>
    <row r="10" spans="2:7" s="14" customFormat="1" x14ac:dyDescent="0.25">
      <c r="B10" s="14" t="s">
        <v>40</v>
      </c>
      <c r="C10" s="14">
        <v>307</v>
      </c>
      <c r="D10" s="14">
        <v>23</v>
      </c>
      <c r="E10" s="14">
        <v>10</v>
      </c>
      <c r="F10" s="15">
        <v>32</v>
      </c>
      <c r="G10" s="15">
        <v>7</v>
      </c>
    </row>
    <row r="11" spans="2:7" s="14" customFormat="1" x14ac:dyDescent="0.25">
      <c r="B11" s="14" t="s">
        <v>10</v>
      </c>
      <c r="C11" s="14">
        <v>163</v>
      </c>
      <c r="D11" s="14">
        <v>202</v>
      </c>
      <c r="E11" s="14">
        <v>320</v>
      </c>
      <c r="F11" s="15">
        <v>178</v>
      </c>
      <c r="G11" s="15">
        <v>112</v>
      </c>
    </row>
    <row r="12" spans="2:7" s="14" customFormat="1" x14ac:dyDescent="0.25">
      <c r="B12" s="23" t="s">
        <v>41</v>
      </c>
      <c r="C12" s="23">
        <v>124813</v>
      </c>
      <c r="D12" s="23">
        <v>97102</v>
      </c>
      <c r="E12" s="23">
        <v>75369</v>
      </c>
      <c r="F12" s="24">
        <v>63364</v>
      </c>
      <c r="G12" s="24">
        <v>72258</v>
      </c>
    </row>
    <row r="13" spans="2:7" s="14" customFormat="1" x14ac:dyDescent="0.25">
      <c r="B13" s="14" t="s">
        <v>42</v>
      </c>
      <c r="F13" s="15"/>
      <c r="G13" s="15"/>
    </row>
    <row r="14" spans="2:7" s="14" customFormat="1" x14ac:dyDescent="0.25">
      <c r="B14" s="23" t="s">
        <v>43</v>
      </c>
      <c r="C14" s="23">
        <v>110243</v>
      </c>
      <c r="D14" s="23">
        <v>86066</v>
      </c>
      <c r="E14" s="23">
        <v>67089</v>
      </c>
      <c r="F14" s="24">
        <v>49170</v>
      </c>
      <c r="G14" s="24">
        <v>55583</v>
      </c>
    </row>
    <row r="15" spans="2:7" s="14" customFormat="1" x14ac:dyDescent="0.25">
      <c r="B15" s="14" t="s">
        <v>44</v>
      </c>
      <c r="C15" s="14">
        <v>1197</v>
      </c>
      <c r="D15" s="14" t="s">
        <v>45</v>
      </c>
      <c r="E15" s="14" t="s">
        <v>45</v>
      </c>
      <c r="F15" s="15">
        <v>130</v>
      </c>
      <c r="G15" s="15">
        <v>144</v>
      </c>
    </row>
    <row r="16" spans="2:7" s="14" customFormat="1" x14ac:dyDescent="0.25">
      <c r="B16" s="15" t="s">
        <v>60</v>
      </c>
      <c r="F16" s="15">
        <v>509</v>
      </c>
      <c r="G16" s="15">
        <v>308</v>
      </c>
    </row>
    <row r="17" spans="2:7" s="14" customFormat="1" x14ac:dyDescent="0.25">
      <c r="B17" s="15" t="s">
        <v>61</v>
      </c>
      <c r="F17" s="15">
        <v>-370</v>
      </c>
      <c r="G17" s="15">
        <v>370</v>
      </c>
    </row>
    <row r="18" spans="2:7" s="14" customFormat="1" x14ac:dyDescent="0.25">
      <c r="B18" s="15" t="s">
        <v>62</v>
      </c>
      <c r="F18" s="15">
        <v>7506</v>
      </c>
      <c r="G18" s="15">
        <v>7692</v>
      </c>
    </row>
    <row r="19" spans="2:7" s="14" customFormat="1" x14ac:dyDescent="0.25">
      <c r="B19" s="14" t="s">
        <v>16</v>
      </c>
      <c r="C19" s="14">
        <v>3638</v>
      </c>
      <c r="D19" s="14">
        <v>2490</v>
      </c>
      <c r="E19" s="14">
        <v>2114</v>
      </c>
      <c r="F19" s="15">
        <v>2001</v>
      </c>
      <c r="G19" s="15">
        <v>1502</v>
      </c>
    </row>
    <row r="20" spans="2:7" s="14" customFormat="1" x14ac:dyDescent="0.25">
      <c r="B20" s="14" t="s">
        <v>15</v>
      </c>
      <c r="C20" s="14">
        <v>3408</v>
      </c>
      <c r="D20" s="14">
        <v>2418</v>
      </c>
      <c r="E20" s="14">
        <v>1694</v>
      </c>
      <c r="F20" s="15">
        <v>1605</v>
      </c>
      <c r="G20" s="15">
        <v>1576</v>
      </c>
    </row>
    <row r="21" spans="2:7" s="14" customFormat="1" x14ac:dyDescent="0.25">
      <c r="B21" s="14" t="s">
        <v>46</v>
      </c>
      <c r="C21" s="14">
        <v>751</v>
      </c>
      <c r="D21" s="14">
        <v>557</v>
      </c>
      <c r="E21" s="14">
        <v>454</v>
      </c>
      <c r="F21" s="15">
        <v>435</v>
      </c>
      <c r="G21" s="15">
        <v>391</v>
      </c>
    </row>
    <row r="22" spans="2:7" s="14" customFormat="1" x14ac:dyDescent="0.25">
      <c r="B22" s="23" t="s">
        <v>47</v>
      </c>
      <c r="C22" s="23">
        <v>119237</v>
      </c>
      <c r="D22" s="23">
        <v>91531</v>
      </c>
      <c r="E22" s="23">
        <v>71351</v>
      </c>
      <c r="F22" s="24">
        <v>60986</v>
      </c>
      <c r="G22" s="24">
        <v>67566</v>
      </c>
    </row>
    <row r="23" spans="2:7" s="14" customFormat="1" x14ac:dyDescent="0.25">
      <c r="B23" s="23" t="s">
        <v>48</v>
      </c>
      <c r="C23" s="23">
        <v>5576</v>
      </c>
      <c r="D23" s="23">
        <v>5571</v>
      </c>
      <c r="E23" s="23">
        <v>4018</v>
      </c>
      <c r="F23" s="24">
        <v>2378</v>
      </c>
      <c r="G23" s="24">
        <v>4692</v>
      </c>
    </row>
    <row r="24" spans="2:7" s="14" customFormat="1" x14ac:dyDescent="0.25">
      <c r="B24" s="14" t="s">
        <v>49</v>
      </c>
      <c r="C24" s="14">
        <v>1247</v>
      </c>
      <c r="D24" s="14">
        <v>1003</v>
      </c>
      <c r="E24" s="14">
        <v>674</v>
      </c>
      <c r="F24" s="15">
        <v>-556</v>
      </c>
      <c r="G24" s="15">
        <v>-318</v>
      </c>
    </row>
    <row r="25" spans="2:7" s="14" customFormat="1" x14ac:dyDescent="0.25">
      <c r="B25" s="23" t="s">
        <v>23</v>
      </c>
      <c r="C25" s="23">
        <v>4329</v>
      </c>
      <c r="D25" s="23">
        <v>4568</v>
      </c>
      <c r="E25" s="23">
        <v>3344</v>
      </c>
      <c r="F25" s="24">
        <v>1822</v>
      </c>
      <c r="G25" s="24">
        <v>4374</v>
      </c>
    </row>
    <row r="26" spans="2:7" s="14" customFormat="1" x14ac:dyDescent="0.25">
      <c r="B26" s="14" t="s">
        <v>50</v>
      </c>
      <c r="C26" s="14">
        <v>1074</v>
      </c>
      <c r="D26" s="14">
        <v>962</v>
      </c>
      <c r="E26" s="14">
        <v>-460</v>
      </c>
      <c r="F26" s="15">
        <v>609</v>
      </c>
      <c r="G26" s="15">
        <v>1506</v>
      </c>
    </row>
    <row r="27" spans="2:7" s="14" customFormat="1" x14ac:dyDescent="0.25">
      <c r="B27" s="23" t="s">
        <v>35</v>
      </c>
      <c r="C27" s="23">
        <v>3255</v>
      </c>
      <c r="D27" s="23">
        <v>3606</v>
      </c>
      <c r="E27" s="23">
        <v>3804</v>
      </c>
      <c r="F27" s="24">
        <v>1213</v>
      </c>
      <c r="G27" s="24">
        <v>2868</v>
      </c>
    </row>
    <row r="28" spans="2:7" s="14" customFormat="1" x14ac:dyDescent="0.25">
      <c r="B28" s="14" t="s">
        <v>51</v>
      </c>
      <c r="F28" s="15"/>
      <c r="G28" s="15"/>
    </row>
    <row r="29" spans="2:7" s="14" customFormat="1" x14ac:dyDescent="0.25">
      <c r="B29" s="14" t="s">
        <v>52</v>
      </c>
      <c r="C29" s="14">
        <v>81</v>
      </c>
      <c r="D29" s="14">
        <v>75</v>
      </c>
      <c r="E29" s="14">
        <v>65</v>
      </c>
      <c r="F29" s="15">
        <v>41</v>
      </c>
      <c r="G29" s="15">
        <v>0</v>
      </c>
    </row>
    <row r="30" spans="2:7" s="14" customFormat="1" x14ac:dyDescent="0.25">
      <c r="B30" s="14" t="s">
        <v>53</v>
      </c>
      <c r="C30" s="14">
        <v>537</v>
      </c>
      <c r="D30" s="14">
        <v>751</v>
      </c>
      <c r="E30" s="14">
        <v>307</v>
      </c>
      <c r="F30" s="15">
        <v>-2</v>
      </c>
      <c r="G30" s="15">
        <v>16</v>
      </c>
    </row>
    <row r="31" spans="2:7" s="14" customFormat="1" x14ac:dyDescent="0.25">
      <c r="B31" s="23" t="s">
        <v>54</v>
      </c>
      <c r="C31" s="23">
        <v>2637</v>
      </c>
      <c r="D31" s="23">
        <v>2780</v>
      </c>
      <c r="E31" s="23">
        <v>3432</v>
      </c>
      <c r="F31" s="24">
        <v>1174</v>
      </c>
      <c r="G31" s="24">
        <v>2852</v>
      </c>
    </row>
    <row r="32" spans="2:7" s="14" customFormat="1" x14ac:dyDescent="0.25">
      <c r="B32" s="14" t="s">
        <v>55</v>
      </c>
      <c r="F32" s="15"/>
      <c r="G32" s="15"/>
    </row>
    <row r="33" spans="2:7" s="14" customFormat="1" x14ac:dyDescent="0.25">
      <c r="B33" s="14" t="s">
        <v>56</v>
      </c>
      <c r="F33" s="15"/>
      <c r="G33" s="15"/>
    </row>
    <row r="34" spans="2:7" s="14" customFormat="1" x14ac:dyDescent="0.25">
      <c r="B34" s="23" t="s">
        <v>57</v>
      </c>
      <c r="C34" s="23">
        <v>4</v>
      </c>
      <c r="D34" s="23">
        <v>5.36</v>
      </c>
      <c r="E34" s="23">
        <v>6.76</v>
      </c>
      <c r="F34" s="24">
        <v>2.2200000000000002</v>
      </c>
      <c r="G34" s="24">
        <v>5.29</v>
      </c>
    </row>
    <row r="35" spans="2:7" s="14" customFormat="1" x14ac:dyDescent="0.25">
      <c r="B35" s="14" t="s">
        <v>58</v>
      </c>
      <c r="C35" s="14">
        <v>659</v>
      </c>
      <c r="D35" s="14">
        <v>518</v>
      </c>
      <c r="E35" s="14">
        <v>507</v>
      </c>
      <c r="F35" s="15">
        <v>528</v>
      </c>
      <c r="G35" s="15">
        <v>538</v>
      </c>
    </row>
    <row r="36" spans="2:7" s="14" customFormat="1" x14ac:dyDescent="0.25">
      <c r="B36" s="14" t="s">
        <v>59</v>
      </c>
      <c r="F36" s="15"/>
      <c r="G36" s="15"/>
    </row>
    <row r="37" spans="2:7" s="14" customFormat="1" x14ac:dyDescent="0.25">
      <c r="B37" s="14" t="s">
        <v>57</v>
      </c>
      <c r="C37" s="14">
        <v>3.97</v>
      </c>
      <c r="D37" s="14">
        <v>5.28</v>
      </c>
      <c r="E37" s="14">
        <v>6.7</v>
      </c>
      <c r="F37" s="15">
        <v>2.21</v>
      </c>
      <c r="G37" s="15">
        <v>5.26</v>
      </c>
    </row>
    <row r="38" spans="2:7" s="14" customFormat="1" x14ac:dyDescent="0.25">
      <c r="B38" s="14" t="s">
        <v>58</v>
      </c>
      <c r="C38" s="14">
        <v>664</v>
      </c>
      <c r="D38" s="14">
        <v>526</v>
      </c>
      <c r="E38" s="14">
        <v>512</v>
      </c>
      <c r="F38" s="15">
        <v>530</v>
      </c>
      <c r="G38" s="15">
        <v>542</v>
      </c>
    </row>
    <row r="39" spans="2:7" s="14" customFormat="1" x14ac:dyDescent="0.25"/>
    <row r="40" spans="2:7" s="14" customFormat="1" x14ac:dyDescent="0.25"/>
    <row r="41" spans="2:7" s="14" customFormat="1" x14ac:dyDescent="0.25"/>
    <row r="42" spans="2:7" s="14" customFormat="1" x14ac:dyDescent="0.25"/>
  </sheetData>
  <mergeCells count="3">
    <mergeCell ref="B3:G3"/>
    <mergeCell ref="B4:G4"/>
    <mergeCell ref="C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5"/>
  <sheetViews>
    <sheetView topLeftCell="A2" zoomScaleNormal="100" workbookViewId="0">
      <selection activeCell="B21" sqref="B21"/>
    </sheetView>
  </sheetViews>
  <sheetFormatPr defaultColWidth="40.5703125" defaultRowHeight="15" x14ac:dyDescent="0.25"/>
  <cols>
    <col min="1" max="1" width="13.7109375" style="14" customWidth="1"/>
    <col min="2" max="2" width="72.85546875" style="14" bestFit="1" customWidth="1"/>
    <col min="3" max="7" width="8.5703125" style="14" bestFit="1" customWidth="1"/>
    <col min="8" max="16384" width="40.5703125" style="14"/>
  </cols>
  <sheetData>
    <row r="2" spans="2:7" ht="15.75" thickBot="1" x14ac:dyDescent="0.3">
      <c r="B2" s="56" t="s">
        <v>187</v>
      </c>
      <c r="C2" s="56"/>
      <c r="D2" s="56"/>
      <c r="E2" s="56"/>
      <c r="F2" s="56"/>
      <c r="G2" s="56"/>
    </row>
    <row r="3" spans="2:7" ht="15.75" thickBot="1" x14ac:dyDescent="0.3">
      <c r="B3" s="56" t="s">
        <v>188</v>
      </c>
      <c r="C3" s="56"/>
      <c r="D3" s="56"/>
      <c r="E3" s="56"/>
      <c r="F3" s="56"/>
      <c r="G3" s="56"/>
    </row>
    <row r="4" spans="2:7" x14ac:dyDescent="0.25">
      <c r="B4" s="32" t="s">
        <v>82</v>
      </c>
      <c r="C4" s="33">
        <v>2019</v>
      </c>
      <c r="D4" s="33">
        <v>2018</v>
      </c>
      <c r="E4" s="33">
        <v>2017</v>
      </c>
      <c r="F4" s="33">
        <v>2016</v>
      </c>
      <c r="G4" s="33">
        <v>2015</v>
      </c>
    </row>
    <row r="5" spans="2:7" x14ac:dyDescent="0.25">
      <c r="B5" s="32"/>
      <c r="C5" s="33" t="s">
        <v>83</v>
      </c>
      <c r="D5" s="33" t="s">
        <v>83</v>
      </c>
      <c r="E5" s="33" t="s">
        <v>83</v>
      </c>
      <c r="F5" s="33" t="s">
        <v>83</v>
      </c>
      <c r="G5" s="33" t="s">
        <v>83</v>
      </c>
    </row>
    <row r="6" spans="2:7" x14ac:dyDescent="0.25">
      <c r="B6" s="25" t="s">
        <v>84</v>
      </c>
      <c r="C6" s="14">
        <v>1614</v>
      </c>
      <c r="D6" s="14">
        <v>3019</v>
      </c>
      <c r="E6" s="14">
        <v>3119</v>
      </c>
      <c r="F6" s="14">
        <v>2711</v>
      </c>
      <c r="G6" s="14">
        <v>3074</v>
      </c>
    </row>
    <row r="7" spans="2:7" x14ac:dyDescent="0.25">
      <c r="B7" s="25" t="s">
        <v>127</v>
      </c>
      <c r="C7" s="14">
        <v>7417</v>
      </c>
      <c r="D7" s="14">
        <v>5436</v>
      </c>
      <c r="E7" s="14">
        <v>6453</v>
      </c>
      <c r="F7" s="14">
        <v>5519</v>
      </c>
      <c r="G7" s="14">
        <v>4466</v>
      </c>
    </row>
    <row r="8" spans="2:7" x14ac:dyDescent="0.25">
      <c r="B8" s="25" t="s">
        <v>128</v>
      </c>
      <c r="C8" s="14">
        <v>41</v>
      </c>
      <c r="D8" s="14">
        <v>22</v>
      </c>
      <c r="E8" s="14">
        <v>29</v>
      </c>
      <c r="F8" s="14">
        <v>34</v>
      </c>
      <c r="G8" s="14">
        <v>55</v>
      </c>
    </row>
    <row r="9" spans="2:7" x14ac:dyDescent="0.25">
      <c r="B9" s="25" t="s">
        <v>129</v>
      </c>
      <c r="C9" s="14">
        <v>7376</v>
      </c>
      <c r="D9" s="14">
        <v>5414</v>
      </c>
      <c r="E9" s="14">
        <v>6424</v>
      </c>
      <c r="F9" s="14">
        <v>5485</v>
      </c>
      <c r="G9" s="14">
        <v>4411</v>
      </c>
    </row>
    <row r="10" spans="2:7" x14ac:dyDescent="0.25">
      <c r="B10" s="25" t="s">
        <v>130</v>
      </c>
      <c r="C10" s="14">
        <v>1134</v>
      </c>
      <c r="D10" s="14">
        <v>759</v>
      </c>
      <c r="E10" s="14">
        <v>1082</v>
      </c>
      <c r="F10" s="14">
        <v>912</v>
      </c>
      <c r="G10" s="14">
        <v>762</v>
      </c>
    </row>
    <row r="11" spans="2:7" x14ac:dyDescent="0.25">
      <c r="B11" s="25" t="s">
        <v>131</v>
      </c>
      <c r="C11" s="14">
        <v>3452</v>
      </c>
      <c r="D11" s="14">
        <v>3238</v>
      </c>
      <c r="E11" s="14">
        <v>3106</v>
      </c>
      <c r="F11" s="14">
        <v>2883</v>
      </c>
      <c r="G11" s="26">
        <v>0</v>
      </c>
    </row>
    <row r="12" spans="2:7" x14ac:dyDescent="0.25">
      <c r="B12" s="25" t="s">
        <v>92</v>
      </c>
      <c r="C12" s="14">
        <v>324</v>
      </c>
      <c r="D12" s="14">
        <v>305</v>
      </c>
      <c r="E12" s="14">
        <v>289</v>
      </c>
      <c r="F12" s="14">
        <v>267</v>
      </c>
      <c r="G12" s="26">
        <v>0</v>
      </c>
    </row>
    <row r="13" spans="2:7" x14ac:dyDescent="0.25">
      <c r="B13" s="25" t="s">
        <v>63</v>
      </c>
      <c r="C13" s="14">
        <v>3776</v>
      </c>
      <c r="D13" s="14">
        <v>3543</v>
      </c>
      <c r="E13" s="14">
        <v>3395</v>
      </c>
      <c r="F13" s="14">
        <v>3150</v>
      </c>
      <c r="G13" s="14">
        <v>3477</v>
      </c>
    </row>
    <row r="14" spans="2:7" x14ac:dyDescent="0.25">
      <c r="B14" s="25" t="s">
        <v>132</v>
      </c>
      <c r="C14" s="14">
        <v>495</v>
      </c>
      <c r="D14" s="14">
        <v>474</v>
      </c>
      <c r="E14" s="14">
        <v>370</v>
      </c>
      <c r="F14" s="14">
        <v>422</v>
      </c>
      <c r="G14" s="14">
        <v>532</v>
      </c>
    </row>
    <row r="15" spans="2:7" x14ac:dyDescent="0.25">
      <c r="B15" s="27" t="s">
        <v>65</v>
      </c>
      <c r="C15" s="23">
        <v>14395</v>
      </c>
      <c r="D15" s="23">
        <v>13209</v>
      </c>
      <c r="E15" s="23">
        <v>14390</v>
      </c>
      <c r="F15" s="23">
        <v>12680</v>
      </c>
      <c r="G15" s="23">
        <v>12256</v>
      </c>
    </row>
    <row r="16" spans="2:7" x14ac:dyDescent="0.25">
      <c r="B16" s="25" t="s">
        <v>133</v>
      </c>
      <c r="C16" s="14">
        <v>14284</v>
      </c>
      <c r="D16" s="14">
        <v>14218</v>
      </c>
      <c r="E16" s="14">
        <v>13733</v>
      </c>
      <c r="F16" s="14">
        <v>13102</v>
      </c>
      <c r="G16" s="26">
        <v>0</v>
      </c>
    </row>
    <row r="17" spans="2:7" x14ac:dyDescent="0.25">
      <c r="B17" s="25" t="s">
        <v>134</v>
      </c>
      <c r="C17" s="14">
        <v>157</v>
      </c>
      <c r="D17" s="14">
        <v>97</v>
      </c>
      <c r="E17" s="14">
        <v>94</v>
      </c>
      <c r="F17" s="14">
        <v>334</v>
      </c>
      <c r="G17" s="26">
        <v>0</v>
      </c>
    </row>
    <row r="18" spans="2:7" x14ac:dyDescent="0.25">
      <c r="B18" s="25" t="s">
        <v>135</v>
      </c>
      <c r="C18" s="14">
        <v>130</v>
      </c>
      <c r="D18" s="14">
        <v>106</v>
      </c>
      <c r="E18" s="14">
        <v>114</v>
      </c>
      <c r="F18" s="14">
        <v>98</v>
      </c>
      <c r="G18" s="26">
        <v>0</v>
      </c>
    </row>
    <row r="19" spans="2:7" x14ac:dyDescent="0.25">
      <c r="B19" s="25" t="s">
        <v>136</v>
      </c>
      <c r="C19" s="14">
        <v>14571</v>
      </c>
      <c r="D19" s="14">
        <v>14421</v>
      </c>
      <c r="E19" s="14">
        <v>13941</v>
      </c>
      <c r="F19" s="14">
        <v>13534</v>
      </c>
      <c r="G19" s="14">
        <v>12143</v>
      </c>
    </row>
    <row r="20" spans="2:7" x14ac:dyDescent="0.25">
      <c r="B20" s="25" t="s">
        <v>137</v>
      </c>
      <c r="C20" s="14">
        <v>11221</v>
      </c>
      <c r="D20" s="14">
        <v>9663</v>
      </c>
      <c r="E20" s="14">
        <v>8849</v>
      </c>
      <c r="F20" s="14">
        <v>8179</v>
      </c>
      <c r="G20" s="14">
        <v>6978</v>
      </c>
    </row>
    <row r="21" spans="2:7" x14ac:dyDescent="0.25">
      <c r="B21" s="25" t="s">
        <v>138</v>
      </c>
      <c r="C21" s="14">
        <v>2391</v>
      </c>
      <c r="D21" s="14">
        <v>2100</v>
      </c>
      <c r="E21" s="14">
        <v>1853</v>
      </c>
      <c r="F21" s="14">
        <v>1579</v>
      </c>
      <c r="G21" s="14">
        <v>1293</v>
      </c>
    </row>
    <row r="22" spans="2:7" x14ac:dyDescent="0.25">
      <c r="B22" s="25" t="s">
        <v>139</v>
      </c>
      <c r="C22" s="14">
        <v>8830</v>
      </c>
      <c r="D22" s="14">
        <v>7563</v>
      </c>
      <c r="E22" s="14">
        <v>6996</v>
      </c>
      <c r="F22" s="14">
        <v>6600</v>
      </c>
      <c r="G22" s="14">
        <v>5685</v>
      </c>
    </row>
    <row r="23" spans="2:7" x14ac:dyDescent="0.25">
      <c r="B23" s="25" t="s">
        <v>140</v>
      </c>
      <c r="C23" s="14">
        <v>23692</v>
      </c>
      <c r="D23" s="14">
        <v>22640</v>
      </c>
      <c r="E23" s="14">
        <v>22144</v>
      </c>
      <c r="F23" s="14">
        <v>21152</v>
      </c>
      <c r="G23" s="14">
        <v>20850</v>
      </c>
    </row>
    <row r="24" spans="2:7" x14ac:dyDescent="0.25">
      <c r="B24" s="25" t="s">
        <v>141</v>
      </c>
      <c r="C24" s="14">
        <v>10336</v>
      </c>
      <c r="D24" s="14">
        <v>9531</v>
      </c>
      <c r="E24" s="14">
        <v>8987</v>
      </c>
      <c r="F24" s="14">
        <v>8197</v>
      </c>
      <c r="G24" s="14">
        <v>8046</v>
      </c>
    </row>
    <row r="25" spans="2:7" x14ac:dyDescent="0.25">
      <c r="B25" s="25" t="s">
        <v>142</v>
      </c>
      <c r="C25" s="14">
        <v>13356</v>
      </c>
      <c r="D25" s="14">
        <v>13109</v>
      </c>
      <c r="E25" s="14">
        <v>13157</v>
      </c>
      <c r="F25" s="14">
        <v>12955</v>
      </c>
      <c r="G25" s="14">
        <v>12804</v>
      </c>
    </row>
    <row r="26" spans="2:7" x14ac:dyDescent="0.25">
      <c r="B26" s="25" t="s">
        <v>143</v>
      </c>
      <c r="C26" s="14">
        <v>1847</v>
      </c>
      <c r="D26" s="14">
        <v>1671</v>
      </c>
      <c r="E26" s="14">
        <v>1658</v>
      </c>
      <c r="F26" s="14">
        <v>1451</v>
      </c>
      <c r="G26" s="14">
        <v>1422</v>
      </c>
    </row>
    <row r="27" spans="2:7" x14ac:dyDescent="0.25">
      <c r="B27" s="25" t="s">
        <v>144</v>
      </c>
      <c r="C27" s="14">
        <v>959</v>
      </c>
      <c r="D27" s="14">
        <v>926</v>
      </c>
      <c r="E27" s="14">
        <v>909</v>
      </c>
      <c r="F27" s="14">
        <v>776</v>
      </c>
      <c r="G27" s="14">
        <v>746</v>
      </c>
    </row>
    <row r="28" spans="2:7" x14ac:dyDescent="0.25">
      <c r="B28" s="25" t="s">
        <v>145</v>
      </c>
      <c r="C28" s="14">
        <v>888</v>
      </c>
      <c r="D28" s="14">
        <v>745</v>
      </c>
      <c r="E28" s="14">
        <v>749</v>
      </c>
      <c r="F28" s="14">
        <v>675</v>
      </c>
      <c r="G28" s="14">
        <v>676</v>
      </c>
    </row>
    <row r="29" spans="2:7" x14ac:dyDescent="0.25">
      <c r="B29" s="25" t="s">
        <v>146</v>
      </c>
      <c r="C29" s="14">
        <v>1311</v>
      </c>
      <c r="D29" s="14">
        <v>1223</v>
      </c>
      <c r="E29" s="14">
        <v>1091</v>
      </c>
      <c r="F29" s="14">
        <v>1207</v>
      </c>
      <c r="G29" s="14">
        <v>1060</v>
      </c>
    </row>
    <row r="30" spans="2:7" x14ac:dyDescent="0.25">
      <c r="B30" s="25" t="s">
        <v>147</v>
      </c>
      <c r="C30" s="14">
        <v>599</v>
      </c>
      <c r="D30" s="14">
        <v>622</v>
      </c>
      <c r="E30" s="14">
        <v>533</v>
      </c>
      <c r="F30" s="14">
        <v>582</v>
      </c>
      <c r="G30" s="14">
        <v>504</v>
      </c>
    </row>
    <row r="31" spans="2:7" x14ac:dyDescent="0.25">
      <c r="B31" s="25" t="s">
        <v>148</v>
      </c>
      <c r="C31" s="14">
        <v>712</v>
      </c>
      <c r="D31" s="14">
        <v>601</v>
      </c>
      <c r="E31" s="14">
        <v>558</v>
      </c>
      <c r="F31" s="14">
        <v>625</v>
      </c>
      <c r="G31" s="14">
        <v>556</v>
      </c>
    </row>
    <row r="32" spans="2:7" x14ac:dyDescent="0.25">
      <c r="B32" s="25" t="s">
        <v>149</v>
      </c>
      <c r="C32" s="14">
        <v>38071</v>
      </c>
      <c r="D32" s="14">
        <v>35197</v>
      </c>
      <c r="E32" s="14">
        <v>33742</v>
      </c>
      <c r="F32" s="14">
        <v>31989</v>
      </c>
      <c r="G32" s="14">
        <v>30310</v>
      </c>
    </row>
    <row r="33" spans="2:7" x14ac:dyDescent="0.25">
      <c r="B33" s="25" t="s">
        <v>150</v>
      </c>
      <c r="C33" s="14">
        <v>14285</v>
      </c>
      <c r="D33" s="14">
        <v>13179</v>
      </c>
      <c r="E33" s="14">
        <v>12282</v>
      </c>
      <c r="F33" s="14">
        <v>11134</v>
      </c>
      <c r="G33" s="14">
        <v>10589</v>
      </c>
    </row>
    <row r="34" spans="2:7" x14ac:dyDescent="0.25">
      <c r="B34" s="25" t="s">
        <v>151</v>
      </c>
      <c r="C34" s="14">
        <v>23786</v>
      </c>
      <c r="D34" s="14">
        <v>22018</v>
      </c>
      <c r="E34" s="14">
        <v>21460</v>
      </c>
      <c r="F34" s="14">
        <v>20855</v>
      </c>
      <c r="G34" s="14">
        <v>19721</v>
      </c>
    </row>
    <row r="35" spans="2:7" x14ac:dyDescent="0.25">
      <c r="B35" s="25" t="s">
        <v>67</v>
      </c>
      <c r="C35" s="14">
        <v>3270</v>
      </c>
      <c r="D35" s="14">
        <v>3270</v>
      </c>
      <c r="E35" s="14">
        <v>3270</v>
      </c>
      <c r="F35" s="14">
        <v>3270</v>
      </c>
      <c r="G35" s="14">
        <v>3275</v>
      </c>
    </row>
    <row r="36" spans="2:7" x14ac:dyDescent="0.25">
      <c r="B36" s="25" t="s">
        <v>152</v>
      </c>
      <c r="C36" s="14">
        <v>869</v>
      </c>
      <c r="D36" s="14">
        <v>869</v>
      </c>
      <c r="E36" s="14">
        <v>876</v>
      </c>
      <c r="F36" s="14">
        <v>888</v>
      </c>
      <c r="G36" s="14">
        <v>906</v>
      </c>
    </row>
    <row r="37" spans="2:7" x14ac:dyDescent="0.25">
      <c r="B37" s="25" t="s">
        <v>153</v>
      </c>
      <c r="C37" s="14">
        <v>1829</v>
      </c>
      <c r="D37" s="14">
        <v>515</v>
      </c>
      <c r="E37" s="14">
        <v>434</v>
      </c>
      <c r="F37" s="14">
        <v>426</v>
      </c>
      <c r="G37" s="14">
        <v>279</v>
      </c>
    </row>
    <row r="38" spans="2:7" x14ac:dyDescent="0.25">
      <c r="B38" s="27" t="s">
        <v>214</v>
      </c>
      <c r="C38" s="23">
        <v>44325</v>
      </c>
      <c r="D38" s="23">
        <v>41093</v>
      </c>
      <c r="E38" s="23">
        <v>39981</v>
      </c>
      <c r="F38" s="23">
        <v>38973</v>
      </c>
      <c r="G38" s="23">
        <v>36324</v>
      </c>
    </row>
    <row r="39" spans="2:7" x14ac:dyDescent="0.25">
      <c r="B39" s="27" t="s">
        <v>69</v>
      </c>
      <c r="C39" s="23">
        <v>58720</v>
      </c>
      <c r="D39" s="23">
        <v>54302</v>
      </c>
      <c r="E39" s="23">
        <v>54371</v>
      </c>
      <c r="F39" s="23">
        <v>51653</v>
      </c>
      <c r="G39" s="23">
        <v>48580</v>
      </c>
    </row>
    <row r="40" spans="2:7" x14ac:dyDescent="0.25">
      <c r="B40" s="25" t="s">
        <v>70</v>
      </c>
      <c r="C40" s="14">
        <v>8043</v>
      </c>
      <c r="D40" s="14">
        <v>6113</v>
      </c>
      <c r="E40" s="14">
        <v>7242</v>
      </c>
      <c r="F40" s="14">
        <v>6395</v>
      </c>
      <c r="G40" s="14">
        <v>5155</v>
      </c>
    </row>
    <row r="41" spans="2:7" x14ac:dyDescent="0.25">
      <c r="B41" s="25" t="s">
        <v>154</v>
      </c>
      <c r="C41" s="14">
        <v>532</v>
      </c>
      <c r="D41" s="14">
        <v>473</v>
      </c>
      <c r="E41" s="14">
        <v>785</v>
      </c>
      <c r="F41" s="14">
        <v>666</v>
      </c>
      <c r="G41" s="14">
        <v>500</v>
      </c>
    </row>
    <row r="42" spans="2:7" x14ac:dyDescent="0.25">
      <c r="B42" s="25" t="s">
        <v>155</v>
      </c>
      <c r="C42" s="14">
        <v>547</v>
      </c>
      <c r="D42" s="14">
        <v>67</v>
      </c>
      <c r="E42" s="14">
        <v>41</v>
      </c>
      <c r="F42" s="14">
        <v>550</v>
      </c>
      <c r="G42" s="14">
        <v>44</v>
      </c>
    </row>
    <row r="43" spans="2:7" x14ac:dyDescent="0.25">
      <c r="B43" s="25" t="s">
        <v>156</v>
      </c>
      <c r="C43" s="14">
        <v>979</v>
      </c>
      <c r="D43" s="14">
        <v>1116</v>
      </c>
      <c r="E43" s="14">
        <v>1002</v>
      </c>
      <c r="F43" s="14">
        <v>805</v>
      </c>
      <c r="G43" s="14">
        <v>878</v>
      </c>
    </row>
    <row r="44" spans="2:7" x14ac:dyDescent="0.25">
      <c r="B44" s="25" t="s">
        <v>157</v>
      </c>
      <c r="C44" s="14">
        <v>710</v>
      </c>
      <c r="D44" s="14">
        <v>724</v>
      </c>
      <c r="E44" s="14">
        <v>582</v>
      </c>
      <c r="F44" s="14">
        <v>527</v>
      </c>
      <c r="G44" s="14">
        <v>576</v>
      </c>
    </row>
    <row r="45" spans="2:7" x14ac:dyDescent="0.25">
      <c r="B45" s="25" t="s">
        <v>158</v>
      </c>
      <c r="C45" s="14">
        <v>835</v>
      </c>
      <c r="D45" s="14">
        <v>442</v>
      </c>
      <c r="E45" s="14">
        <v>455</v>
      </c>
      <c r="F45" s="14">
        <v>520</v>
      </c>
      <c r="G45" s="14">
        <v>378</v>
      </c>
    </row>
    <row r="46" spans="2:7" x14ac:dyDescent="0.25">
      <c r="B46" s="27" t="s">
        <v>74</v>
      </c>
      <c r="C46" s="23">
        <v>11646</v>
      </c>
      <c r="D46" s="23">
        <v>8935</v>
      </c>
      <c r="E46" s="23">
        <v>10107</v>
      </c>
      <c r="F46" s="23">
        <v>9463</v>
      </c>
      <c r="G46" s="23">
        <v>7531</v>
      </c>
    </row>
    <row r="47" spans="2:7" x14ac:dyDescent="0.25">
      <c r="B47" s="25" t="s">
        <v>108</v>
      </c>
      <c r="C47" s="14">
        <v>10475</v>
      </c>
      <c r="D47" s="14">
        <v>9875</v>
      </c>
      <c r="E47" s="14">
        <v>8875</v>
      </c>
      <c r="F47" s="14">
        <v>9725</v>
      </c>
      <c r="G47" s="14">
        <v>8600</v>
      </c>
    </row>
    <row r="48" spans="2:7" x14ac:dyDescent="0.25">
      <c r="B48" s="25" t="s">
        <v>159</v>
      </c>
      <c r="C48" s="14">
        <v>300</v>
      </c>
      <c r="D48" s="14">
        <v>300</v>
      </c>
      <c r="E48" s="14">
        <v>600</v>
      </c>
      <c r="F48" s="26">
        <v>0</v>
      </c>
      <c r="G48" s="26">
        <v>0</v>
      </c>
    </row>
    <row r="49" spans="2:7" x14ac:dyDescent="0.25">
      <c r="B49" s="25" t="s">
        <v>160</v>
      </c>
      <c r="C49" s="14">
        <v>200</v>
      </c>
      <c r="D49" s="14">
        <v>200</v>
      </c>
      <c r="E49" s="14">
        <v>450</v>
      </c>
      <c r="F49" s="26">
        <v>0</v>
      </c>
      <c r="G49" s="26">
        <v>0</v>
      </c>
    </row>
    <row r="50" spans="2:7" x14ac:dyDescent="0.25">
      <c r="B50" s="25" t="s">
        <v>161</v>
      </c>
      <c r="C50" s="14">
        <v>500</v>
      </c>
      <c r="D50" s="14">
        <v>500</v>
      </c>
      <c r="E50" s="26">
        <v>0</v>
      </c>
      <c r="F50" s="26">
        <v>0</v>
      </c>
      <c r="G50" s="26">
        <v>0</v>
      </c>
    </row>
    <row r="51" spans="2:7" x14ac:dyDescent="0.25">
      <c r="B51" s="25" t="s">
        <v>162</v>
      </c>
      <c r="C51" s="14">
        <v>25</v>
      </c>
      <c r="D51" s="26">
        <v>0</v>
      </c>
      <c r="E51" s="26">
        <v>0</v>
      </c>
      <c r="F51" s="26">
        <v>0</v>
      </c>
      <c r="G51" s="26">
        <v>0</v>
      </c>
    </row>
    <row r="52" spans="2:7" x14ac:dyDescent="0.25">
      <c r="B52" s="25" t="s">
        <v>163</v>
      </c>
      <c r="C52" s="14">
        <v>1</v>
      </c>
      <c r="D52" s="14">
        <v>1</v>
      </c>
      <c r="E52" s="14">
        <v>1</v>
      </c>
      <c r="F52" s="14">
        <v>1</v>
      </c>
      <c r="G52" s="14">
        <v>1</v>
      </c>
    </row>
    <row r="53" spans="2:7" x14ac:dyDescent="0.25">
      <c r="B53" s="25" t="s">
        <v>164</v>
      </c>
      <c r="C53" s="26">
        <v>0</v>
      </c>
      <c r="D53" s="26">
        <v>0</v>
      </c>
      <c r="E53" s="26">
        <v>0</v>
      </c>
      <c r="F53" s="26">
        <v>0</v>
      </c>
      <c r="G53" s="14">
        <v>41</v>
      </c>
    </row>
    <row r="54" spans="2:7" x14ac:dyDescent="0.25">
      <c r="B54" s="25" t="s">
        <v>165</v>
      </c>
      <c r="C54" s="26">
        <v>0</v>
      </c>
      <c r="D54" s="26">
        <v>0</v>
      </c>
      <c r="E54" s="26">
        <v>0</v>
      </c>
      <c r="F54" s="14">
        <v>68</v>
      </c>
      <c r="G54" s="14">
        <v>83</v>
      </c>
    </row>
    <row r="55" spans="2:7" x14ac:dyDescent="0.25">
      <c r="B55" s="25" t="s">
        <v>166</v>
      </c>
      <c r="C55" s="26">
        <v>0</v>
      </c>
      <c r="D55" s="26">
        <v>0</v>
      </c>
      <c r="E55" s="14">
        <v>100</v>
      </c>
      <c r="F55" s="14">
        <v>50</v>
      </c>
      <c r="G55" s="14">
        <v>50</v>
      </c>
    </row>
    <row r="56" spans="2:7" x14ac:dyDescent="0.25">
      <c r="B56" s="25" t="s">
        <v>167</v>
      </c>
      <c r="C56" s="14">
        <v>75</v>
      </c>
      <c r="D56" s="14">
        <v>75</v>
      </c>
      <c r="E56" s="26">
        <v>0</v>
      </c>
      <c r="F56" s="26">
        <v>0</v>
      </c>
      <c r="G56" s="26">
        <v>0</v>
      </c>
    </row>
    <row r="57" spans="2:7" x14ac:dyDescent="0.25">
      <c r="B57" s="25" t="s">
        <v>168</v>
      </c>
      <c r="C57" s="26">
        <v>0</v>
      </c>
      <c r="D57" s="14">
        <v>125</v>
      </c>
      <c r="E57" s="26">
        <v>0</v>
      </c>
      <c r="F57" s="14">
        <v>210</v>
      </c>
      <c r="G57" s="26">
        <v>0</v>
      </c>
    </row>
    <row r="58" spans="2:7" x14ac:dyDescent="0.25">
      <c r="B58" s="25" t="s">
        <v>169</v>
      </c>
      <c r="C58" s="14">
        <v>11576</v>
      </c>
      <c r="D58" s="14">
        <v>11076</v>
      </c>
      <c r="E58" s="14">
        <v>10026</v>
      </c>
      <c r="F58" s="14">
        <v>10054</v>
      </c>
      <c r="G58" s="14">
        <v>8775</v>
      </c>
    </row>
    <row r="59" spans="2:7" x14ac:dyDescent="0.25">
      <c r="B59" s="25" t="s">
        <v>170</v>
      </c>
      <c r="C59" s="26">
        <v>0</v>
      </c>
      <c r="D59" s="14">
        <v>184</v>
      </c>
      <c r="E59" s="14">
        <v>192</v>
      </c>
      <c r="F59" s="14">
        <v>188</v>
      </c>
      <c r="G59" s="14">
        <v>208</v>
      </c>
    </row>
    <row r="60" spans="2:7" x14ac:dyDescent="0.25">
      <c r="B60" s="25" t="s">
        <v>171</v>
      </c>
      <c r="C60" s="14">
        <v>277</v>
      </c>
      <c r="D60" s="26">
        <v>0</v>
      </c>
      <c r="E60" s="26">
        <v>0</v>
      </c>
      <c r="F60" s="26">
        <v>0</v>
      </c>
      <c r="G60" s="26">
        <v>0</v>
      </c>
    </row>
    <row r="61" spans="2:7" x14ac:dyDescent="0.25">
      <c r="B61" s="25" t="s">
        <v>172</v>
      </c>
      <c r="C61" s="14">
        <v>10</v>
      </c>
      <c r="D61" s="26">
        <v>0</v>
      </c>
      <c r="E61" s="26">
        <v>0</v>
      </c>
      <c r="F61" s="26">
        <v>0</v>
      </c>
      <c r="G61" s="26">
        <v>0</v>
      </c>
    </row>
    <row r="62" spans="2:7" x14ac:dyDescent="0.25">
      <c r="B62" s="25" t="s">
        <v>173</v>
      </c>
      <c r="C62" s="14">
        <v>-100</v>
      </c>
      <c r="D62" s="14">
        <v>-100</v>
      </c>
      <c r="E62" s="14">
        <v>-108</v>
      </c>
      <c r="F62" s="14">
        <v>-104</v>
      </c>
      <c r="G62" s="14">
        <v>-96</v>
      </c>
    </row>
    <row r="63" spans="2:7" s="35" customFormat="1" x14ac:dyDescent="0.25">
      <c r="B63" s="34" t="s">
        <v>174</v>
      </c>
      <c r="C63" s="35">
        <v>11763</v>
      </c>
      <c r="D63" s="35">
        <v>11160</v>
      </c>
      <c r="E63" s="35">
        <v>10110</v>
      </c>
      <c r="F63" s="35">
        <v>10138</v>
      </c>
      <c r="G63" s="35">
        <v>8887</v>
      </c>
    </row>
    <row r="64" spans="2:7" x14ac:dyDescent="0.25">
      <c r="B64" s="25" t="s">
        <v>155</v>
      </c>
      <c r="C64" s="14">
        <v>547</v>
      </c>
      <c r="D64" s="14">
        <v>67</v>
      </c>
      <c r="E64" s="14">
        <v>41</v>
      </c>
      <c r="F64" s="14">
        <v>550</v>
      </c>
      <c r="G64" s="14">
        <v>44</v>
      </c>
    </row>
    <row r="65" spans="2:7" x14ac:dyDescent="0.25">
      <c r="B65" s="25" t="s">
        <v>75</v>
      </c>
      <c r="C65" s="14">
        <v>11216</v>
      </c>
      <c r="D65" s="14">
        <v>11093</v>
      </c>
      <c r="E65" s="14">
        <v>10069</v>
      </c>
      <c r="F65" s="14">
        <v>9588</v>
      </c>
      <c r="G65" s="14">
        <v>8843</v>
      </c>
    </row>
    <row r="66" spans="2:7" x14ac:dyDescent="0.25">
      <c r="B66" s="25" t="s">
        <v>175</v>
      </c>
      <c r="C66" s="14">
        <v>638</v>
      </c>
      <c r="D66" s="14">
        <v>624</v>
      </c>
      <c r="E66" s="14">
        <v>641</v>
      </c>
      <c r="F66" s="14">
        <v>655</v>
      </c>
      <c r="G66" s="14">
        <v>665</v>
      </c>
    </row>
    <row r="67" spans="2:7" x14ac:dyDescent="0.25">
      <c r="B67" s="25" t="s">
        <v>76</v>
      </c>
      <c r="C67" s="14">
        <v>5553</v>
      </c>
      <c r="D67" s="14">
        <v>5275</v>
      </c>
      <c r="E67" s="14">
        <v>5008</v>
      </c>
      <c r="F67" s="14">
        <v>6743</v>
      </c>
      <c r="G67" s="14">
        <v>6041</v>
      </c>
    </row>
    <row r="68" spans="2:7" x14ac:dyDescent="0.25">
      <c r="B68" s="25" t="s">
        <v>157</v>
      </c>
      <c r="C68" s="14">
        <v>1044</v>
      </c>
      <c r="D68" s="14">
        <v>867</v>
      </c>
      <c r="E68" s="14">
        <v>884</v>
      </c>
      <c r="F68" s="14">
        <v>1216</v>
      </c>
      <c r="G68" s="14">
        <v>1285</v>
      </c>
    </row>
    <row r="69" spans="2:7" x14ac:dyDescent="0.25">
      <c r="B69" s="25" t="s">
        <v>176</v>
      </c>
      <c r="C69" s="14">
        <v>1454</v>
      </c>
      <c r="D69" s="14">
        <v>355</v>
      </c>
      <c r="E69" s="14">
        <v>234</v>
      </c>
      <c r="F69" s="14">
        <v>263</v>
      </c>
      <c r="G69" s="14">
        <v>277</v>
      </c>
    </row>
    <row r="70" spans="2:7" x14ac:dyDescent="0.25">
      <c r="B70" s="27" t="s">
        <v>215</v>
      </c>
      <c r="C70" s="23">
        <v>19905</v>
      </c>
      <c r="D70" s="23">
        <v>18214</v>
      </c>
      <c r="E70" s="23">
        <v>16836</v>
      </c>
      <c r="F70" s="23">
        <v>18465</v>
      </c>
      <c r="G70" s="23">
        <v>17111</v>
      </c>
    </row>
    <row r="71" spans="2:7" x14ac:dyDescent="0.25">
      <c r="B71" s="27" t="s">
        <v>78</v>
      </c>
      <c r="C71" s="23">
        <v>31551</v>
      </c>
      <c r="D71" s="23">
        <v>27149</v>
      </c>
      <c r="E71" s="23">
        <v>26943</v>
      </c>
      <c r="F71" s="23">
        <v>27928</v>
      </c>
      <c r="G71" s="23">
        <v>24642</v>
      </c>
    </row>
    <row r="72" spans="2:7" x14ac:dyDescent="0.25">
      <c r="B72" s="25" t="s">
        <v>177</v>
      </c>
      <c r="D72" s="14">
        <v>6</v>
      </c>
      <c r="E72" s="14">
        <v>6</v>
      </c>
      <c r="F72" s="14">
        <v>6</v>
      </c>
      <c r="G72" s="14">
        <v>6</v>
      </c>
    </row>
    <row r="73" spans="2:7" x14ac:dyDescent="0.25">
      <c r="B73" s="25" t="s">
        <v>178</v>
      </c>
      <c r="C73" s="14">
        <v>20301</v>
      </c>
      <c r="D73" s="14">
        <v>19873</v>
      </c>
      <c r="E73" s="14">
        <v>19768</v>
      </c>
      <c r="F73" s="14">
        <v>19559</v>
      </c>
      <c r="G73" s="14">
        <v>19145</v>
      </c>
    </row>
    <row r="74" spans="2:7" x14ac:dyDescent="0.25">
      <c r="B74" s="25" t="s">
        <v>179</v>
      </c>
      <c r="C74" s="14">
        <v>16673</v>
      </c>
      <c r="D74" s="14">
        <v>15023</v>
      </c>
      <c r="E74" s="14">
        <v>10378</v>
      </c>
      <c r="F74" s="14">
        <v>8788</v>
      </c>
      <c r="G74" s="14">
        <v>7746</v>
      </c>
    </row>
    <row r="75" spans="2:7" x14ac:dyDescent="0.25">
      <c r="B75" s="25" t="s">
        <v>80</v>
      </c>
      <c r="C75" s="14">
        <v>22064</v>
      </c>
      <c r="D75" s="14">
        <v>20489</v>
      </c>
      <c r="E75" s="14">
        <v>16306</v>
      </c>
      <c r="F75" s="14">
        <v>12608</v>
      </c>
      <c r="G75" s="14">
        <v>12348</v>
      </c>
    </row>
    <row r="76" spans="2:7" x14ac:dyDescent="0.25">
      <c r="B76" s="25" t="s">
        <v>180</v>
      </c>
      <c r="C76" s="14">
        <v>-656</v>
      </c>
      <c r="D76" s="14">
        <v>-472</v>
      </c>
      <c r="E76" s="14">
        <v>-598</v>
      </c>
      <c r="F76" s="14">
        <v>-713</v>
      </c>
      <c r="G76" s="14">
        <v>-662</v>
      </c>
    </row>
    <row r="77" spans="2:7" x14ac:dyDescent="0.25">
      <c r="B77" s="25" t="s">
        <v>181</v>
      </c>
      <c r="C77" s="14">
        <v>-131</v>
      </c>
      <c r="D77" s="14">
        <v>-228</v>
      </c>
      <c r="E77" s="14">
        <v>-26</v>
      </c>
      <c r="F77" s="14">
        <v>-285</v>
      </c>
      <c r="G77" s="14">
        <v>11</v>
      </c>
    </row>
    <row r="78" spans="2:7" x14ac:dyDescent="0.25">
      <c r="B78" s="25" t="s">
        <v>182</v>
      </c>
      <c r="C78" s="14">
        <v>-1</v>
      </c>
      <c r="D78" s="14">
        <v>8</v>
      </c>
      <c r="E78" s="14">
        <v>7</v>
      </c>
      <c r="F78" s="14">
        <v>3</v>
      </c>
      <c r="G78" s="14">
        <v>-2</v>
      </c>
    </row>
    <row r="79" spans="2:7" x14ac:dyDescent="0.25">
      <c r="B79" s="25" t="s">
        <v>125</v>
      </c>
      <c r="C79" s="14">
        <v>-788</v>
      </c>
      <c r="D79" s="14">
        <v>-692</v>
      </c>
      <c r="E79" s="14">
        <v>-617</v>
      </c>
      <c r="F79" s="14">
        <v>-995</v>
      </c>
      <c r="G79" s="14">
        <v>-653</v>
      </c>
    </row>
    <row r="80" spans="2:7" x14ac:dyDescent="0.25">
      <c r="B80" s="25" t="s">
        <v>183</v>
      </c>
      <c r="C80" s="14">
        <v>24910</v>
      </c>
      <c r="D80" s="14">
        <v>24653</v>
      </c>
      <c r="E80" s="14">
        <v>25085</v>
      </c>
      <c r="F80" s="14">
        <v>22390</v>
      </c>
      <c r="G80" s="14">
        <v>23100</v>
      </c>
    </row>
    <row r="81" spans="2:7" x14ac:dyDescent="0.25">
      <c r="B81" s="25" t="s">
        <v>184</v>
      </c>
      <c r="C81" s="14">
        <v>2259</v>
      </c>
      <c r="D81" s="14">
        <v>2500</v>
      </c>
      <c r="E81" s="14">
        <v>2343</v>
      </c>
      <c r="F81" s="14">
        <v>1335</v>
      </c>
      <c r="G81" s="14">
        <v>838</v>
      </c>
    </row>
    <row r="82" spans="2:7" x14ac:dyDescent="0.25">
      <c r="B82" s="27" t="s">
        <v>81</v>
      </c>
      <c r="C82" s="23">
        <v>27169</v>
      </c>
      <c r="D82" s="23">
        <v>27153</v>
      </c>
      <c r="E82" s="23">
        <v>27428</v>
      </c>
      <c r="F82" s="23">
        <v>23725</v>
      </c>
      <c r="G82" s="23">
        <v>23938</v>
      </c>
    </row>
    <row r="83" spans="2:7" x14ac:dyDescent="0.25">
      <c r="B83" s="23" t="s">
        <v>216</v>
      </c>
      <c r="C83" s="23">
        <f>C71+C82</f>
        <v>58720</v>
      </c>
      <c r="D83" s="23">
        <f t="shared" ref="D83:G83" si="0">D71+D82</f>
        <v>54302</v>
      </c>
      <c r="E83" s="23">
        <f t="shared" si="0"/>
        <v>54371</v>
      </c>
      <c r="F83" s="23">
        <f t="shared" si="0"/>
        <v>51653</v>
      </c>
      <c r="G83" s="23">
        <f t="shared" si="0"/>
        <v>48580</v>
      </c>
    </row>
    <row r="85" spans="2:7" x14ac:dyDescent="0.25">
      <c r="B85" s="23" t="s">
        <v>219</v>
      </c>
      <c r="C85" s="23">
        <f>C35+C36</f>
        <v>4139</v>
      </c>
      <c r="D85" s="23">
        <f t="shared" ref="D85:G85" si="1">D35+D36</f>
        <v>4139</v>
      </c>
      <c r="E85" s="23">
        <f t="shared" si="1"/>
        <v>4146</v>
      </c>
      <c r="F85" s="23">
        <f t="shared" si="1"/>
        <v>4158</v>
      </c>
      <c r="G85" s="23">
        <f t="shared" si="1"/>
        <v>4181</v>
      </c>
    </row>
  </sheetData>
  <mergeCells count="2">
    <mergeCell ref="B2:G2"/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4"/>
  <sheetViews>
    <sheetView tabSelected="1" topLeftCell="B1" workbookViewId="0">
      <selection activeCell="C5" sqref="C5:G5"/>
    </sheetView>
  </sheetViews>
  <sheetFormatPr defaultRowHeight="15" x14ac:dyDescent="0.25"/>
  <cols>
    <col min="1" max="1" width="9.140625" style="36"/>
    <col min="2" max="2" width="56.5703125" style="36" bestFit="1" customWidth="1"/>
    <col min="3" max="7" width="8" style="36" bestFit="1" customWidth="1"/>
    <col min="8" max="16384" width="9.140625" style="36"/>
  </cols>
  <sheetData>
    <row r="2" spans="2:7" ht="15.75" thickBot="1" x14ac:dyDescent="0.3">
      <c r="B2" s="57" t="s">
        <v>189</v>
      </c>
      <c r="C2" s="57"/>
      <c r="D2" s="57"/>
      <c r="E2" s="57"/>
      <c r="F2" s="57"/>
      <c r="G2" s="57"/>
    </row>
    <row r="3" spans="2:7" ht="15.75" thickBot="1" x14ac:dyDescent="0.3">
      <c r="B3" s="57" t="s">
        <v>190</v>
      </c>
      <c r="C3" s="57"/>
      <c r="D3" s="57"/>
      <c r="E3" s="57"/>
      <c r="F3" s="57"/>
      <c r="G3" s="57"/>
    </row>
    <row r="4" spans="2:7" x14ac:dyDescent="0.25">
      <c r="B4" s="37"/>
      <c r="C4" s="38">
        <v>2019</v>
      </c>
      <c r="D4" s="38">
        <v>2018</v>
      </c>
      <c r="E4" s="38">
        <v>2017</v>
      </c>
      <c r="F4" s="38">
        <v>2016</v>
      </c>
      <c r="G4" s="38">
        <v>2015</v>
      </c>
    </row>
    <row r="5" spans="2:7" x14ac:dyDescent="0.25">
      <c r="B5" s="37"/>
      <c r="C5" s="61" t="s">
        <v>220</v>
      </c>
      <c r="D5" s="61"/>
      <c r="E5" s="61"/>
      <c r="F5" s="61"/>
      <c r="G5" s="61"/>
    </row>
    <row r="6" spans="2:7" s="40" customFormat="1" x14ac:dyDescent="0.25">
      <c r="B6" s="39" t="s">
        <v>84</v>
      </c>
      <c r="C6" s="40">
        <v>1527</v>
      </c>
      <c r="D6" s="40">
        <v>1687</v>
      </c>
      <c r="E6" s="40">
        <v>3011</v>
      </c>
      <c r="F6" s="40">
        <v>887</v>
      </c>
      <c r="G6" s="40">
        <v>1127</v>
      </c>
    </row>
    <row r="7" spans="2:7" s="40" customFormat="1" x14ac:dyDescent="0.25">
      <c r="B7" s="39" t="s">
        <v>85</v>
      </c>
      <c r="C7" s="40">
        <v>7889</v>
      </c>
      <c r="D7" s="40">
        <v>5862</v>
      </c>
      <c r="E7" s="40">
        <v>4706</v>
      </c>
      <c r="F7" s="40">
        <v>3629</v>
      </c>
      <c r="G7" s="40">
        <v>2939</v>
      </c>
    </row>
    <row r="8" spans="2:7" s="40" customFormat="1" x14ac:dyDescent="0.25">
      <c r="B8" s="39" t="s">
        <v>86</v>
      </c>
      <c r="C8" s="40">
        <v>-17</v>
      </c>
      <c r="D8" s="40">
        <v>-9</v>
      </c>
      <c r="E8" s="40">
        <v>-11</v>
      </c>
      <c r="F8" s="40">
        <v>-12</v>
      </c>
      <c r="G8" s="40">
        <v>-12</v>
      </c>
    </row>
    <row r="9" spans="2:7" s="40" customFormat="1" x14ac:dyDescent="0.25">
      <c r="B9" s="39" t="s">
        <v>87</v>
      </c>
      <c r="C9" s="40">
        <v>7872</v>
      </c>
      <c r="D9" s="40">
        <v>5853</v>
      </c>
      <c r="E9" s="40">
        <v>4695</v>
      </c>
      <c r="F9" s="40">
        <v>3617</v>
      </c>
      <c r="G9" s="40">
        <v>2927</v>
      </c>
    </row>
    <row r="10" spans="2:7" s="40" customFormat="1" x14ac:dyDescent="0.25">
      <c r="B10" s="39" t="s">
        <v>88</v>
      </c>
      <c r="C10" s="41" t="s">
        <v>89</v>
      </c>
      <c r="D10" s="40">
        <v>3655</v>
      </c>
      <c r="E10" s="40">
        <v>2056</v>
      </c>
      <c r="F10" s="40">
        <v>2208</v>
      </c>
      <c r="G10" s="40">
        <v>2180</v>
      </c>
    </row>
    <row r="11" spans="2:7" s="40" customFormat="1" x14ac:dyDescent="0.25">
      <c r="B11" s="39" t="s">
        <v>90</v>
      </c>
      <c r="C11" s="40">
        <v>3472</v>
      </c>
      <c r="D11" s="41" t="s">
        <v>89</v>
      </c>
      <c r="E11" s="41" t="s">
        <v>89</v>
      </c>
      <c r="F11" s="41" t="s">
        <v>89</v>
      </c>
      <c r="G11" s="41" t="s">
        <v>89</v>
      </c>
    </row>
    <row r="12" spans="2:7" s="40" customFormat="1" x14ac:dyDescent="0.25">
      <c r="B12" s="39" t="s">
        <v>91</v>
      </c>
      <c r="C12" s="40">
        <v>5548</v>
      </c>
      <c r="D12" s="40">
        <v>5234</v>
      </c>
      <c r="E12" s="40">
        <v>2839</v>
      </c>
      <c r="F12" s="40">
        <v>2810</v>
      </c>
      <c r="G12" s="40">
        <v>2804</v>
      </c>
    </row>
    <row r="13" spans="2:7" s="40" customFormat="1" x14ac:dyDescent="0.25">
      <c r="B13" s="39" t="s">
        <v>92</v>
      </c>
      <c r="C13" s="40">
        <v>996</v>
      </c>
      <c r="D13" s="40">
        <v>720</v>
      </c>
      <c r="E13" s="40">
        <v>494</v>
      </c>
      <c r="F13" s="40">
        <v>485</v>
      </c>
      <c r="G13" s="40">
        <v>438</v>
      </c>
    </row>
    <row r="14" spans="2:7" s="40" customFormat="1" x14ac:dyDescent="0.25">
      <c r="B14" s="39" t="s">
        <v>93</v>
      </c>
      <c r="C14" s="40">
        <v>227</v>
      </c>
      <c r="D14" s="40">
        <v>228</v>
      </c>
      <c r="E14" s="40">
        <v>161</v>
      </c>
      <c r="F14" s="40">
        <v>153</v>
      </c>
      <c r="G14" s="40">
        <v>173</v>
      </c>
    </row>
    <row r="15" spans="2:7" s="40" customFormat="1" x14ac:dyDescent="0.25">
      <c r="B15" s="39" t="s">
        <v>94</v>
      </c>
      <c r="C15" s="41" t="s">
        <v>89</v>
      </c>
      <c r="D15" s="41" t="s">
        <v>89</v>
      </c>
      <c r="E15" s="41" t="s">
        <v>89</v>
      </c>
      <c r="F15" s="41" t="s">
        <v>89</v>
      </c>
      <c r="G15" s="40">
        <v>370</v>
      </c>
    </row>
    <row r="16" spans="2:7" s="40" customFormat="1" x14ac:dyDescent="0.25">
      <c r="B16" s="39" t="s">
        <v>63</v>
      </c>
      <c r="C16" s="40">
        <v>10243</v>
      </c>
      <c r="D16" s="40">
        <v>9837</v>
      </c>
      <c r="E16" s="40">
        <v>5550</v>
      </c>
      <c r="F16" s="40">
        <v>5656</v>
      </c>
      <c r="G16" s="40">
        <v>5225</v>
      </c>
    </row>
    <row r="17" spans="2:7" s="40" customFormat="1" x14ac:dyDescent="0.25">
      <c r="B17" s="39" t="s">
        <v>64</v>
      </c>
      <c r="C17" s="40">
        <v>528</v>
      </c>
      <c r="D17" s="40">
        <v>646</v>
      </c>
      <c r="E17" s="40">
        <v>145</v>
      </c>
      <c r="F17" s="40">
        <v>241</v>
      </c>
      <c r="G17" s="40">
        <v>192</v>
      </c>
    </row>
    <row r="18" spans="2:7" s="40" customFormat="1" x14ac:dyDescent="0.25">
      <c r="B18" s="42" t="s">
        <v>65</v>
      </c>
      <c r="C18" s="43">
        <v>20170</v>
      </c>
      <c r="D18" s="43">
        <v>18023</v>
      </c>
      <c r="E18" s="43">
        <v>13401</v>
      </c>
      <c r="F18" s="43">
        <v>10401</v>
      </c>
      <c r="G18" s="43">
        <v>9471</v>
      </c>
    </row>
    <row r="19" spans="2:7" s="40" customFormat="1" x14ac:dyDescent="0.25">
      <c r="B19" s="39" t="s">
        <v>66</v>
      </c>
      <c r="C19" s="40">
        <v>6898</v>
      </c>
      <c r="D19" s="40">
        <v>5898</v>
      </c>
      <c r="E19" s="40">
        <v>4787</v>
      </c>
      <c r="F19" s="40">
        <v>3827</v>
      </c>
      <c r="G19" s="40">
        <v>3622</v>
      </c>
    </row>
    <row r="20" spans="2:7" s="40" customFormat="1" x14ac:dyDescent="0.25">
      <c r="B20" s="39" t="s">
        <v>95</v>
      </c>
      <c r="C20" s="40">
        <v>29037</v>
      </c>
      <c r="D20" s="40">
        <v>27590</v>
      </c>
      <c r="E20" s="40">
        <v>19490</v>
      </c>
      <c r="F20" s="40">
        <v>19447</v>
      </c>
      <c r="G20" s="40">
        <v>18925</v>
      </c>
    </row>
    <row r="21" spans="2:7" s="40" customFormat="1" x14ac:dyDescent="0.25">
      <c r="B21" s="39" t="s">
        <v>96</v>
      </c>
      <c r="C21" s="41" t="s">
        <v>89</v>
      </c>
      <c r="D21" s="41" t="s">
        <v>89</v>
      </c>
      <c r="E21" s="40">
        <v>5358</v>
      </c>
      <c r="F21" s="40">
        <v>5078</v>
      </c>
      <c r="G21" s="40">
        <v>5067</v>
      </c>
    </row>
    <row r="22" spans="2:7" s="40" customFormat="1" x14ac:dyDescent="0.25">
      <c r="B22" s="39" t="s">
        <v>97</v>
      </c>
      <c r="C22" s="40">
        <v>7104</v>
      </c>
      <c r="D22" s="40">
        <v>6637</v>
      </c>
      <c r="E22" s="41" t="s">
        <v>89</v>
      </c>
      <c r="F22" s="41" t="s">
        <v>89</v>
      </c>
      <c r="G22" s="41" t="s">
        <v>89</v>
      </c>
    </row>
    <row r="23" spans="2:7" s="40" customFormat="1" x14ac:dyDescent="0.25">
      <c r="B23" s="39" t="s">
        <v>98</v>
      </c>
      <c r="C23" s="40">
        <v>27193</v>
      </c>
      <c r="D23" s="40">
        <v>25692</v>
      </c>
      <c r="E23" s="40">
        <v>14898</v>
      </c>
      <c r="F23" s="40">
        <v>12664</v>
      </c>
      <c r="G23" s="40">
        <v>10850</v>
      </c>
    </row>
    <row r="24" spans="2:7" s="40" customFormat="1" x14ac:dyDescent="0.25">
      <c r="B24" s="39" t="s">
        <v>99</v>
      </c>
      <c r="C24" s="40">
        <v>1289</v>
      </c>
      <c r="D24" s="40">
        <v>1294</v>
      </c>
      <c r="E24" s="40">
        <v>792</v>
      </c>
      <c r="F24" s="40">
        <v>817</v>
      </c>
      <c r="G24" s="40">
        <v>762</v>
      </c>
    </row>
    <row r="25" spans="2:7" s="40" customFormat="1" x14ac:dyDescent="0.25">
      <c r="B25" s="39" t="s">
        <v>100</v>
      </c>
      <c r="C25" s="40">
        <v>64623</v>
      </c>
      <c r="D25" s="40">
        <v>61213</v>
      </c>
      <c r="E25" s="40">
        <v>40538</v>
      </c>
      <c r="F25" s="40">
        <v>38006</v>
      </c>
      <c r="G25" s="40">
        <v>35604</v>
      </c>
    </row>
    <row r="26" spans="2:7" s="40" customFormat="1" x14ac:dyDescent="0.25">
      <c r="B26" s="39" t="s">
        <v>101</v>
      </c>
      <c r="C26" s="40">
        <v>-19008</v>
      </c>
      <c r="D26" s="40">
        <v>-16155</v>
      </c>
      <c r="E26" s="40">
        <v>-14095</v>
      </c>
      <c r="F26" s="40">
        <v>-12241</v>
      </c>
      <c r="G26" s="40">
        <v>-10440</v>
      </c>
    </row>
    <row r="27" spans="2:7" s="40" customFormat="1" x14ac:dyDescent="0.25">
      <c r="B27" s="39" t="s">
        <v>102</v>
      </c>
      <c r="C27" s="40">
        <v>45615</v>
      </c>
      <c r="D27" s="40">
        <v>45058</v>
      </c>
      <c r="E27" s="40">
        <v>26443</v>
      </c>
      <c r="F27" s="40">
        <v>25765</v>
      </c>
      <c r="G27" s="40">
        <v>25164</v>
      </c>
    </row>
    <row r="28" spans="2:7" s="40" customFormat="1" x14ac:dyDescent="0.25">
      <c r="B28" s="39" t="s">
        <v>67</v>
      </c>
      <c r="C28" s="40">
        <v>20040</v>
      </c>
      <c r="D28" s="40">
        <v>20184</v>
      </c>
      <c r="E28" s="40">
        <v>3586</v>
      </c>
      <c r="F28" s="40">
        <v>3587</v>
      </c>
      <c r="G28" s="40">
        <v>4019</v>
      </c>
    </row>
    <row r="29" spans="2:7" s="40" customFormat="1" x14ac:dyDescent="0.25">
      <c r="B29" s="39" t="s">
        <v>103</v>
      </c>
      <c r="C29" s="40">
        <v>2459</v>
      </c>
      <c r="D29" s="41">
        <v>0</v>
      </c>
      <c r="E29" s="41">
        <v>0</v>
      </c>
      <c r="F29" s="41">
        <v>0</v>
      </c>
      <c r="G29" s="41">
        <v>0</v>
      </c>
    </row>
    <row r="30" spans="2:7" s="40" customFormat="1" x14ac:dyDescent="0.25">
      <c r="B30" s="39" t="s">
        <v>68</v>
      </c>
      <c r="C30" s="40">
        <v>3374</v>
      </c>
      <c r="D30" s="40">
        <v>3777</v>
      </c>
      <c r="E30" s="40">
        <v>830</v>
      </c>
      <c r="F30" s="40">
        <v>833</v>
      </c>
      <c r="G30" s="40">
        <v>839</v>
      </c>
    </row>
    <row r="31" spans="2:7" s="40" customFormat="1" x14ac:dyDescent="0.25">
      <c r="B31" s="42" t="s">
        <v>217</v>
      </c>
      <c r="C31" s="43">
        <v>78386</v>
      </c>
      <c r="D31" s="43">
        <v>74917</v>
      </c>
      <c r="E31" s="43">
        <v>35646</v>
      </c>
      <c r="F31" s="43">
        <v>34012</v>
      </c>
      <c r="G31" s="43">
        <v>33644</v>
      </c>
    </row>
    <row r="32" spans="2:7" s="40" customFormat="1" x14ac:dyDescent="0.25">
      <c r="B32" s="42" t="s">
        <v>69</v>
      </c>
      <c r="C32" s="43">
        <v>98556</v>
      </c>
      <c r="D32" s="43">
        <v>92940</v>
      </c>
      <c r="E32" s="43">
        <v>49047</v>
      </c>
      <c r="F32" s="43">
        <v>44413</v>
      </c>
      <c r="G32" s="43">
        <v>43115</v>
      </c>
    </row>
    <row r="33" spans="2:7" s="40" customFormat="1" x14ac:dyDescent="0.25">
      <c r="B33" s="39" t="s">
        <v>70</v>
      </c>
      <c r="C33" s="40">
        <v>11623</v>
      </c>
      <c r="D33" s="40">
        <v>9366</v>
      </c>
      <c r="E33" s="40">
        <v>8297</v>
      </c>
      <c r="F33" s="40">
        <v>5593</v>
      </c>
      <c r="G33" s="40">
        <v>4743</v>
      </c>
    </row>
    <row r="34" spans="2:7" s="40" customFormat="1" x14ac:dyDescent="0.25">
      <c r="B34" s="39" t="s">
        <v>104</v>
      </c>
      <c r="C34" s="40">
        <v>1126</v>
      </c>
      <c r="D34" s="40">
        <v>1152</v>
      </c>
      <c r="E34" s="40">
        <v>591</v>
      </c>
      <c r="F34" s="40">
        <v>530</v>
      </c>
      <c r="G34" s="40">
        <v>503</v>
      </c>
    </row>
    <row r="35" spans="2:7" s="40" customFormat="1" x14ac:dyDescent="0.25">
      <c r="B35" s="39" t="s">
        <v>105</v>
      </c>
      <c r="C35" s="41" t="s">
        <v>89</v>
      </c>
      <c r="D35" s="41" t="s">
        <v>89</v>
      </c>
      <c r="E35" s="40">
        <v>501</v>
      </c>
      <c r="F35" s="40">
        <v>464</v>
      </c>
      <c r="G35" s="40">
        <v>460</v>
      </c>
    </row>
    <row r="36" spans="2:7" s="40" customFormat="1" x14ac:dyDescent="0.25">
      <c r="B36" s="39" t="s">
        <v>71</v>
      </c>
      <c r="C36" s="40">
        <v>1186</v>
      </c>
      <c r="D36" s="40">
        <v>1446</v>
      </c>
      <c r="E36" s="40">
        <v>169</v>
      </c>
      <c r="F36" s="40">
        <v>153</v>
      </c>
      <c r="G36" s="40">
        <v>184</v>
      </c>
    </row>
    <row r="37" spans="2:7" s="40" customFormat="1" x14ac:dyDescent="0.25">
      <c r="B37" s="39" t="s">
        <v>72</v>
      </c>
      <c r="C37" s="40">
        <v>711</v>
      </c>
      <c r="D37" s="40">
        <v>544</v>
      </c>
      <c r="E37" s="40">
        <v>624</v>
      </c>
      <c r="F37" s="40">
        <v>28</v>
      </c>
      <c r="G37" s="40">
        <v>29</v>
      </c>
    </row>
    <row r="38" spans="2:7" s="40" customFormat="1" x14ac:dyDescent="0.25">
      <c r="B38" s="39" t="s">
        <v>106</v>
      </c>
      <c r="C38" s="40">
        <v>604</v>
      </c>
      <c r="D38" s="41" t="s">
        <v>89</v>
      </c>
      <c r="E38" s="41" t="s">
        <v>89</v>
      </c>
      <c r="F38" s="41" t="s">
        <v>89</v>
      </c>
      <c r="G38" s="41" t="s">
        <v>89</v>
      </c>
    </row>
    <row r="39" spans="2:7" s="40" customFormat="1" x14ac:dyDescent="0.25">
      <c r="B39" s="39" t="s">
        <v>73</v>
      </c>
      <c r="C39" s="40">
        <v>897</v>
      </c>
      <c r="D39" s="40">
        <v>708</v>
      </c>
      <c r="E39" s="40">
        <v>296</v>
      </c>
      <c r="F39" s="40">
        <v>378</v>
      </c>
      <c r="G39" s="40">
        <v>426</v>
      </c>
    </row>
    <row r="40" spans="2:7" s="40" customFormat="1" x14ac:dyDescent="0.25">
      <c r="B40" s="42" t="s">
        <v>74</v>
      </c>
      <c r="C40" s="43">
        <v>16147</v>
      </c>
      <c r="D40" s="43">
        <v>13216</v>
      </c>
      <c r="E40" s="43">
        <v>10478</v>
      </c>
      <c r="F40" s="43">
        <v>7146</v>
      </c>
      <c r="G40" s="43">
        <v>6345</v>
      </c>
    </row>
    <row r="41" spans="2:7" s="40" customFormat="1" x14ac:dyDescent="0.25">
      <c r="B41" s="39" t="s">
        <v>107</v>
      </c>
      <c r="C41" s="41" t="s">
        <v>89</v>
      </c>
      <c r="D41" s="41" t="s">
        <v>89</v>
      </c>
      <c r="E41" s="41" t="s">
        <v>89</v>
      </c>
      <c r="F41" s="40">
        <v>200</v>
      </c>
      <c r="G41" s="40">
        <v>700</v>
      </c>
    </row>
    <row r="42" spans="2:7" s="40" customFormat="1" x14ac:dyDescent="0.25">
      <c r="B42" s="39" t="s">
        <v>108</v>
      </c>
      <c r="C42" s="40">
        <v>27574</v>
      </c>
      <c r="D42" s="40">
        <v>26085</v>
      </c>
      <c r="E42" s="40">
        <v>12550</v>
      </c>
      <c r="F42" s="40">
        <v>10300</v>
      </c>
      <c r="G42" s="40">
        <v>10300</v>
      </c>
    </row>
    <row r="43" spans="2:7" s="40" customFormat="1" x14ac:dyDescent="0.25">
      <c r="B43" s="39" t="s">
        <v>109</v>
      </c>
      <c r="C43" s="40">
        <v>10</v>
      </c>
      <c r="D43" s="41" t="s">
        <v>89</v>
      </c>
      <c r="E43" s="41" t="s">
        <v>89</v>
      </c>
      <c r="F43" s="41" t="s">
        <v>89</v>
      </c>
      <c r="G43" s="41" t="s">
        <v>89</v>
      </c>
    </row>
    <row r="44" spans="2:7" s="40" customFormat="1" x14ac:dyDescent="0.25">
      <c r="B44" s="39" t="s">
        <v>110</v>
      </c>
      <c r="C44" s="40">
        <v>1000</v>
      </c>
      <c r="D44" s="41" t="s">
        <v>89</v>
      </c>
      <c r="E44" s="41" t="s">
        <v>89</v>
      </c>
      <c r="F44" s="40">
        <v>250</v>
      </c>
      <c r="G44" s="40">
        <v>250</v>
      </c>
    </row>
    <row r="45" spans="2:7" s="40" customFormat="1" x14ac:dyDescent="0.25">
      <c r="B45" s="39" t="s">
        <v>111</v>
      </c>
      <c r="C45" s="41" t="s">
        <v>89</v>
      </c>
      <c r="D45" s="41" t="s">
        <v>89</v>
      </c>
      <c r="E45" s="40">
        <v>505</v>
      </c>
      <c r="F45" s="41" t="s">
        <v>89</v>
      </c>
      <c r="G45" s="40">
        <v>877</v>
      </c>
    </row>
    <row r="46" spans="2:7" s="40" customFormat="1" x14ac:dyDescent="0.25">
      <c r="B46" s="39" t="s">
        <v>112</v>
      </c>
      <c r="C46" s="41" t="s">
        <v>89</v>
      </c>
      <c r="D46" s="40">
        <v>1245</v>
      </c>
      <c r="E46" s="41" t="s">
        <v>89</v>
      </c>
      <c r="F46" s="41" t="s">
        <v>89</v>
      </c>
      <c r="G46" s="41" t="s">
        <v>89</v>
      </c>
    </row>
    <row r="47" spans="2:7" s="40" customFormat="1" x14ac:dyDescent="0.25">
      <c r="B47" s="39" t="s">
        <v>113</v>
      </c>
      <c r="C47" s="40">
        <v>698</v>
      </c>
      <c r="D47" s="40">
        <v>650</v>
      </c>
      <c r="E47" s="40">
        <v>363</v>
      </c>
      <c r="F47" s="40">
        <v>319</v>
      </c>
      <c r="G47" s="40">
        <v>348</v>
      </c>
    </row>
    <row r="48" spans="2:7" s="40" customFormat="1" x14ac:dyDescent="0.25">
      <c r="B48" s="39" t="s">
        <v>75</v>
      </c>
      <c r="C48" s="40">
        <v>29282</v>
      </c>
      <c r="D48" s="40">
        <v>27980</v>
      </c>
      <c r="E48" s="41" t="s">
        <v>89</v>
      </c>
      <c r="F48" s="41" t="s">
        <v>89</v>
      </c>
      <c r="G48" s="41" t="s">
        <v>89</v>
      </c>
    </row>
    <row r="49" spans="2:7" s="40" customFormat="1" x14ac:dyDescent="0.25">
      <c r="B49" s="39" t="s">
        <v>114</v>
      </c>
      <c r="C49" s="40">
        <v>-134</v>
      </c>
      <c r="D49" s="40">
        <v>-128</v>
      </c>
      <c r="E49" s="40">
        <v>-59</v>
      </c>
      <c r="F49" s="40">
        <v>-44</v>
      </c>
      <c r="G49" s="40">
        <v>-51</v>
      </c>
    </row>
    <row r="50" spans="2:7" s="40" customFormat="1" x14ac:dyDescent="0.25">
      <c r="B50" s="39" t="s">
        <v>115</v>
      </c>
      <c r="C50" s="40">
        <v>-310</v>
      </c>
      <c r="D50" s="40">
        <v>-328</v>
      </c>
      <c r="E50" s="40">
        <v>-413</v>
      </c>
      <c r="F50" s="40">
        <v>-453</v>
      </c>
      <c r="G50" s="40">
        <v>-499</v>
      </c>
    </row>
    <row r="51" spans="2:7" s="40" customFormat="1" x14ac:dyDescent="0.25">
      <c r="B51" s="39" t="s">
        <v>116</v>
      </c>
      <c r="C51" s="40">
        <v>-711</v>
      </c>
      <c r="D51" s="40">
        <v>-544</v>
      </c>
      <c r="E51" s="40">
        <v>-624</v>
      </c>
      <c r="F51" s="40">
        <v>-28</v>
      </c>
      <c r="G51" s="40">
        <v>-29</v>
      </c>
    </row>
    <row r="52" spans="2:7" s="40" customFormat="1" x14ac:dyDescent="0.25">
      <c r="B52" s="39" t="s">
        <v>75</v>
      </c>
      <c r="C52" s="40">
        <v>28127</v>
      </c>
      <c r="D52" s="40">
        <v>26980</v>
      </c>
      <c r="E52" s="40">
        <v>12322</v>
      </c>
      <c r="F52" s="40">
        <v>10544</v>
      </c>
      <c r="G52" s="40">
        <v>11896</v>
      </c>
    </row>
    <row r="53" spans="2:7" s="40" customFormat="1" x14ac:dyDescent="0.25">
      <c r="B53" s="39" t="s">
        <v>76</v>
      </c>
      <c r="C53" s="40">
        <v>6392</v>
      </c>
      <c r="D53" s="40">
        <v>4864</v>
      </c>
      <c r="E53" s="40">
        <v>2654</v>
      </c>
      <c r="F53" s="40">
        <v>3861</v>
      </c>
      <c r="G53" s="40">
        <v>3285</v>
      </c>
    </row>
    <row r="54" spans="2:7" s="40" customFormat="1" x14ac:dyDescent="0.25">
      <c r="B54" s="39" t="s">
        <v>77</v>
      </c>
      <c r="C54" s="40">
        <v>1643</v>
      </c>
      <c r="D54" s="40">
        <v>1509</v>
      </c>
      <c r="E54" s="40">
        <v>1099</v>
      </c>
      <c r="F54" s="40">
        <v>1055</v>
      </c>
      <c r="G54" s="40">
        <v>1179</v>
      </c>
    </row>
    <row r="55" spans="2:7" s="40" customFormat="1" x14ac:dyDescent="0.25">
      <c r="B55" s="39" t="s">
        <v>117</v>
      </c>
      <c r="C55" s="40">
        <v>1875</v>
      </c>
      <c r="D55" s="41" t="s">
        <v>89</v>
      </c>
      <c r="E55" s="41" t="s">
        <v>89</v>
      </c>
      <c r="F55" s="41" t="s">
        <v>89</v>
      </c>
      <c r="G55" s="41" t="s">
        <v>89</v>
      </c>
    </row>
    <row r="56" spans="2:7" s="40" customFormat="1" x14ac:dyDescent="0.25">
      <c r="B56" s="39" t="s">
        <v>118</v>
      </c>
      <c r="C56" s="40">
        <v>1265</v>
      </c>
      <c r="D56" s="40">
        <v>1318</v>
      </c>
      <c r="E56" s="40">
        <v>666</v>
      </c>
      <c r="F56" s="40">
        <v>604</v>
      </c>
      <c r="G56" s="40">
        <v>735</v>
      </c>
    </row>
    <row r="57" spans="2:7" s="40" customFormat="1" x14ac:dyDescent="0.25">
      <c r="B57" s="42" t="s">
        <v>215</v>
      </c>
      <c r="C57" s="43">
        <v>39302</v>
      </c>
      <c r="D57" s="43">
        <v>34671</v>
      </c>
      <c r="E57" s="43">
        <v>16741</v>
      </c>
      <c r="F57" s="43">
        <v>16064</v>
      </c>
      <c r="G57" s="43">
        <v>17095</v>
      </c>
    </row>
    <row r="58" spans="2:7" s="40" customFormat="1" x14ac:dyDescent="0.25">
      <c r="B58" s="42" t="s">
        <v>78</v>
      </c>
      <c r="C58" s="43">
        <v>55449</v>
      </c>
      <c r="D58" s="43">
        <v>47887</v>
      </c>
      <c r="E58" s="43">
        <v>27219</v>
      </c>
      <c r="F58" s="43">
        <v>23210</v>
      </c>
      <c r="G58" s="43">
        <v>23440</v>
      </c>
    </row>
    <row r="59" spans="2:7" s="40" customFormat="1" x14ac:dyDescent="0.25">
      <c r="B59" s="39" t="s">
        <v>52</v>
      </c>
      <c r="C59" s="40">
        <v>968</v>
      </c>
      <c r="D59" s="40">
        <v>1004</v>
      </c>
      <c r="E59" s="40">
        <v>1000</v>
      </c>
      <c r="F59" s="40">
        <v>1000</v>
      </c>
      <c r="G59" s="41">
        <v>0</v>
      </c>
    </row>
    <row r="60" spans="2:7" s="40" customFormat="1" x14ac:dyDescent="0.25">
      <c r="B60" s="39" t="s">
        <v>119</v>
      </c>
      <c r="C60" s="40">
        <v>10</v>
      </c>
      <c r="D60" s="40">
        <v>10</v>
      </c>
      <c r="E60" s="40">
        <v>7</v>
      </c>
      <c r="F60" s="40">
        <v>7</v>
      </c>
      <c r="G60" s="40">
        <v>7</v>
      </c>
    </row>
    <row r="61" spans="2:7" s="40" customFormat="1" x14ac:dyDescent="0.25">
      <c r="B61" s="39" t="s">
        <v>120</v>
      </c>
      <c r="C61" s="40">
        <v>-15143</v>
      </c>
      <c r="D61" s="40">
        <v>-13175</v>
      </c>
      <c r="E61" s="40">
        <v>-9869</v>
      </c>
      <c r="F61" s="40">
        <v>-7482</v>
      </c>
      <c r="G61" s="40">
        <v>-7275</v>
      </c>
    </row>
    <row r="62" spans="2:7" s="40" customFormat="1" x14ac:dyDescent="0.25">
      <c r="B62" s="39" t="s">
        <v>79</v>
      </c>
      <c r="C62" s="40">
        <v>33157</v>
      </c>
      <c r="D62" s="40">
        <v>33729</v>
      </c>
      <c r="E62" s="40">
        <v>11262</v>
      </c>
      <c r="F62" s="40">
        <v>11060</v>
      </c>
      <c r="G62" s="40">
        <v>11071</v>
      </c>
    </row>
    <row r="63" spans="2:7" s="40" customFormat="1" x14ac:dyDescent="0.25">
      <c r="B63" s="39" t="s">
        <v>80</v>
      </c>
      <c r="C63" s="40">
        <v>15990</v>
      </c>
      <c r="D63" s="40">
        <v>14755</v>
      </c>
      <c r="E63" s="40">
        <v>12864</v>
      </c>
      <c r="F63" s="40">
        <v>10206</v>
      </c>
      <c r="G63" s="40">
        <v>9752</v>
      </c>
    </row>
    <row r="64" spans="2:7" s="40" customFormat="1" x14ac:dyDescent="0.25">
      <c r="B64" s="39" t="s">
        <v>121</v>
      </c>
      <c r="C64" s="40">
        <v>-212</v>
      </c>
      <c r="D64" s="40">
        <v>-132</v>
      </c>
      <c r="E64" s="40">
        <v>-190</v>
      </c>
      <c r="F64" s="40">
        <v>-233</v>
      </c>
      <c r="G64" s="40">
        <v>-255</v>
      </c>
    </row>
    <row r="65" spans="2:7" s="40" customFormat="1" x14ac:dyDescent="0.25">
      <c r="B65" s="39" t="s">
        <v>122</v>
      </c>
      <c r="C65" s="40">
        <v>-116</v>
      </c>
      <c r="D65" s="40">
        <v>-23</v>
      </c>
      <c r="E65" s="40">
        <v>-48</v>
      </c>
      <c r="F65" s="40">
        <v>-7</v>
      </c>
      <c r="G65" s="40">
        <v>-70</v>
      </c>
    </row>
    <row r="66" spans="2:7" s="40" customFormat="1" x14ac:dyDescent="0.25">
      <c r="B66" s="39" t="s">
        <v>123</v>
      </c>
      <c r="C66" s="40">
        <v>1</v>
      </c>
      <c r="D66" s="40">
        <v>2</v>
      </c>
      <c r="E66" s="40">
        <v>4</v>
      </c>
      <c r="F66" s="40">
        <v>4</v>
      </c>
      <c r="G66" s="40">
        <v>4</v>
      </c>
    </row>
    <row r="67" spans="2:7" s="40" customFormat="1" x14ac:dyDescent="0.25">
      <c r="B67" s="39" t="s">
        <v>124</v>
      </c>
      <c r="C67" s="40">
        <v>7</v>
      </c>
      <c r="D67" s="40">
        <v>9</v>
      </c>
      <c r="E67" s="40">
        <v>3</v>
      </c>
      <c r="F67" s="40">
        <v>2</v>
      </c>
      <c r="G67" s="40">
        <v>3</v>
      </c>
    </row>
    <row r="68" spans="2:7" s="40" customFormat="1" x14ac:dyDescent="0.25">
      <c r="B68" s="39" t="s">
        <v>125</v>
      </c>
      <c r="C68" s="40">
        <v>-320</v>
      </c>
      <c r="D68" s="40">
        <v>-144</v>
      </c>
      <c r="E68" s="40">
        <v>-231</v>
      </c>
      <c r="F68" s="40">
        <v>-234</v>
      </c>
      <c r="G68" s="40">
        <v>-318</v>
      </c>
    </row>
    <row r="69" spans="2:7" s="40" customFormat="1" x14ac:dyDescent="0.25">
      <c r="B69" s="39" t="s">
        <v>126</v>
      </c>
      <c r="C69" s="40">
        <v>33694</v>
      </c>
      <c r="D69" s="40">
        <v>35175</v>
      </c>
      <c r="E69" s="40">
        <v>14033</v>
      </c>
      <c r="F69" s="40">
        <v>13557</v>
      </c>
      <c r="G69" s="40">
        <v>13237</v>
      </c>
    </row>
    <row r="70" spans="2:7" s="40" customFormat="1" x14ac:dyDescent="0.25">
      <c r="B70" s="39" t="s">
        <v>53</v>
      </c>
      <c r="C70" s="40">
        <v>8445</v>
      </c>
      <c r="D70" s="40">
        <v>8874</v>
      </c>
      <c r="E70" s="40">
        <v>6795</v>
      </c>
      <c r="F70" s="40">
        <v>6646</v>
      </c>
      <c r="G70" s="40">
        <v>6438</v>
      </c>
    </row>
    <row r="71" spans="2:7" s="40" customFormat="1" x14ac:dyDescent="0.25">
      <c r="B71" s="42" t="s">
        <v>81</v>
      </c>
      <c r="C71" s="43">
        <v>42139</v>
      </c>
      <c r="D71" s="43">
        <v>44049</v>
      </c>
      <c r="E71" s="43">
        <v>20828</v>
      </c>
      <c r="F71" s="43">
        <v>20203</v>
      </c>
      <c r="G71" s="43">
        <v>19675</v>
      </c>
    </row>
    <row r="72" spans="2:7" s="40" customFormat="1" x14ac:dyDescent="0.25">
      <c r="B72" s="29" t="s">
        <v>191</v>
      </c>
      <c r="C72" s="43">
        <f>C71+C59+C58</f>
        <v>98556</v>
      </c>
      <c r="D72" s="43">
        <f t="shared" ref="D72:F72" si="0">D71+D59+D58</f>
        <v>92940</v>
      </c>
      <c r="E72" s="43">
        <f t="shared" si="0"/>
        <v>49047</v>
      </c>
      <c r="F72" s="43">
        <f t="shared" si="0"/>
        <v>44413</v>
      </c>
      <c r="G72" s="43">
        <f>G71+G59+G58</f>
        <v>43115</v>
      </c>
    </row>
    <row r="73" spans="2:7" x14ac:dyDescent="0.25">
      <c r="B73" s="28"/>
    </row>
    <row r="74" spans="2:7" x14ac:dyDescent="0.25">
      <c r="B74" s="50" t="s">
        <v>219</v>
      </c>
      <c r="C74" s="51">
        <f>C28+C29</f>
        <v>22499</v>
      </c>
      <c r="D74" s="51">
        <f t="shared" ref="D74:G74" si="1">D28+D29</f>
        <v>20184</v>
      </c>
      <c r="E74" s="51">
        <f t="shared" si="1"/>
        <v>3586</v>
      </c>
      <c r="F74" s="51">
        <f t="shared" si="1"/>
        <v>3587</v>
      </c>
      <c r="G74" s="51">
        <f t="shared" si="1"/>
        <v>4019</v>
      </c>
    </row>
  </sheetData>
  <mergeCells count="3">
    <mergeCell ref="B2:G2"/>
    <mergeCell ref="B3:G3"/>
    <mergeCell ref="C5:G5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F13" sqref="F13"/>
    </sheetView>
  </sheetViews>
  <sheetFormatPr defaultRowHeight="15" x14ac:dyDescent="0.25"/>
  <cols>
    <col min="2" max="2" width="30.85546875" bestFit="1" customWidth="1"/>
    <col min="8" max="8" width="2.42578125" customWidth="1"/>
  </cols>
  <sheetData>
    <row r="2" spans="1:13" ht="15.75" thickBot="1" x14ac:dyDescent="0.3">
      <c r="C2" s="58" t="s">
        <v>187</v>
      </c>
      <c r="D2" s="58"/>
      <c r="E2" s="58"/>
      <c r="F2" s="58"/>
      <c r="G2" s="58"/>
      <c r="H2" s="46"/>
      <c r="I2" s="58" t="s">
        <v>189</v>
      </c>
      <c r="J2" s="58"/>
      <c r="K2" s="58"/>
      <c r="L2" s="58"/>
      <c r="M2" s="58"/>
    </row>
    <row r="3" spans="1:13" ht="15.75" thickBot="1" x14ac:dyDescent="0.3">
      <c r="C3" s="31">
        <v>2019</v>
      </c>
      <c r="D3" s="31">
        <v>2018</v>
      </c>
      <c r="E3" s="31">
        <v>2017</v>
      </c>
      <c r="F3" s="31">
        <v>2016</v>
      </c>
      <c r="G3" s="31">
        <v>2015</v>
      </c>
      <c r="H3" s="47"/>
      <c r="I3" s="31">
        <v>2019</v>
      </c>
      <c r="J3" s="31">
        <v>2018</v>
      </c>
      <c r="K3" s="31">
        <v>2017</v>
      </c>
      <c r="L3" s="31">
        <v>2016</v>
      </c>
      <c r="M3" s="31">
        <v>2015</v>
      </c>
    </row>
    <row r="4" spans="1:13" ht="15.75" x14ac:dyDescent="0.25">
      <c r="A4">
        <v>1</v>
      </c>
      <c r="B4" s="30" t="s">
        <v>192</v>
      </c>
      <c r="C4">
        <f>'Philips BS Summary'!C15-'Philips BS Summary'!C46</f>
        <v>2749</v>
      </c>
      <c r="D4">
        <f>'Philips BS Summary'!D15-'Philips BS Summary'!D46</f>
        <v>4274</v>
      </c>
      <c r="E4">
        <f>'Philips BS Summary'!E15-'Philips BS Summary'!E46</f>
        <v>4283</v>
      </c>
      <c r="F4">
        <f>'Philips BS Summary'!F15-'Philips BS Summary'!F46</f>
        <v>3217</v>
      </c>
      <c r="G4">
        <f>'Philips BS Summary'!G15-'Philips BS Summary'!G46</f>
        <v>4725</v>
      </c>
      <c r="H4" s="48"/>
      <c r="I4">
        <f>'Marathon BS Summary'!C18-'Marathon BS Summary'!C40</f>
        <v>4023</v>
      </c>
      <c r="J4">
        <f>'Marathon BS Summary'!D18-'Marathon BS Summary'!D40</f>
        <v>4807</v>
      </c>
      <c r="K4">
        <f>'Marathon BS Summary'!E18-'Marathon BS Summary'!E40</f>
        <v>2923</v>
      </c>
      <c r="L4">
        <f>'Marathon BS Summary'!F18-'Marathon BS Summary'!F40</f>
        <v>3255</v>
      </c>
      <c r="M4">
        <f>'Marathon BS Summary'!G18-'Marathon BS Summary'!G40</f>
        <v>3126</v>
      </c>
    </row>
    <row r="5" spans="1:13" ht="15.75" x14ac:dyDescent="0.25">
      <c r="A5">
        <v>2</v>
      </c>
      <c r="B5" s="30" t="s">
        <v>193</v>
      </c>
      <c r="C5">
        <f>'Philips BS Summary'!C15/'Philips BS Summary'!C46</f>
        <v>1.2360467113171905</v>
      </c>
      <c r="D5">
        <f>'Philips BS Summary'!D15/'Philips BS Summary'!D46</f>
        <v>1.4783435926133184</v>
      </c>
      <c r="E5">
        <f>'Philips BS Summary'!E15/'Philips BS Summary'!E46</f>
        <v>1.423765706935787</v>
      </c>
      <c r="F5">
        <f>'Philips BS Summary'!F15/'Philips BS Summary'!F46</f>
        <v>1.3399556166120681</v>
      </c>
      <c r="G5">
        <f>'Philips BS Summary'!G15/'Philips BS Summary'!G46</f>
        <v>1.627406718895233</v>
      </c>
      <c r="H5" s="48"/>
      <c r="I5">
        <f>'Marathon BS Summary'!C18/'Marathon BS Summary'!C40</f>
        <v>1.249148448628228</v>
      </c>
      <c r="J5">
        <f>'Marathon BS Summary'!D18/'Marathon BS Summary'!D40</f>
        <v>1.3637257869249395</v>
      </c>
      <c r="K5">
        <f>'Marathon BS Summary'!E18/'Marathon BS Summary'!E40</f>
        <v>1.278965451422027</v>
      </c>
      <c r="L5">
        <f>'Marathon BS Summary'!F18/'Marathon BS Summary'!F40</f>
        <v>1.4554995801847188</v>
      </c>
      <c r="M5">
        <f>'Marathon BS Summary'!G18/'Marathon BS Summary'!G40</f>
        <v>1.4926713947990544</v>
      </c>
    </row>
    <row r="6" spans="1:13" ht="15.75" x14ac:dyDescent="0.25">
      <c r="A6">
        <v>3</v>
      </c>
      <c r="B6" s="30" t="s">
        <v>194</v>
      </c>
      <c r="C6">
        <f>('Philips BS Summary'!C15-'Philips BS Summary'!C13)/'Philips BS Summary'!C46</f>
        <v>0.91181521552464362</v>
      </c>
      <c r="D6">
        <f>('Philips BS Summary'!D15-'Philips BS Summary'!D13)/'Philips BS Summary'!D46</f>
        <v>1.0818130945719082</v>
      </c>
      <c r="E6">
        <f>('Philips BS Summary'!E15-'Philips BS Summary'!E13)/'Philips BS Summary'!E46</f>
        <v>1.0878598990798456</v>
      </c>
      <c r="F6">
        <f>('Philips BS Summary'!F15-'Philips BS Summary'!F13)/'Philips BS Summary'!F46</f>
        <v>1.0070802071224769</v>
      </c>
      <c r="G6">
        <f>('Philips BS Summary'!G15-'Philips BS Summary'!G13)/'Philips BS Summary'!G46</f>
        <v>1.1657150444828044</v>
      </c>
      <c r="H6" s="48"/>
      <c r="I6">
        <f>('Marathon BS Summary'!C18-'Marathon BS Summary'!C16)/'Marathon BS Summary'!C40</f>
        <v>0.61478912491484483</v>
      </c>
      <c r="J6">
        <f>('Marathon BS Summary'!D18-'Marathon BS Summary'!D16)/'Marathon BS Summary'!D40</f>
        <v>0.61940072639225185</v>
      </c>
      <c r="K6">
        <f>('Marathon BS Summary'!E18-'Marathon BS Summary'!E16)/'Marathon BS Summary'!E40</f>
        <v>0.74928421454476046</v>
      </c>
      <c r="L6">
        <f>('Marathon BS Summary'!F18-'Marathon BS Summary'!F16)/'Marathon BS Summary'!F40</f>
        <v>0.6640078365519172</v>
      </c>
      <c r="M6">
        <f>('Marathon BS Summary'!G18-'Marathon BS Summary'!G16)/'Marathon BS Summary'!G40</f>
        <v>0.66918833727344362</v>
      </c>
    </row>
    <row r="7" spans="1:13" ht="15.75" x14ac:dyDescent="0.25">
      <c r="A7">
        <v>5</v>
      </c>
      <c r="B7" s="30" t="s">
        <v>195</v>
      </c>
      <c r="C7">
        <f>365*(('Philips BS Summary'!C13+'Philips BS Summary'!D13)/2)/'Philips Pl Summary'!C14</f>
        <v>13.982324739084467</v>
      </c>
      <c r="D7">
        <f>365*(('Philips BS Summary'!D13+'Philips BS Summary'!E13)/2)/'Philips Pl Summary'!D14</f>
        <v>12.929490452363934</v>
      </c>
      <c r="E7">
        <f>365*(('Philips BS Summary'!E13+'Philips BS Summary'!F13)/2)/'Philips Pl Summary'!E14</f>
        <v>15.041903310707854</v>
      </c>
      <c r="F7">
        <f>365*(('Philips BS Summary'!F13+'Philips BS Summary'!G13)/2)/'Philips Pl Summary'!F14</f>
        <v>19.360752705385156</v>
      </c>
      <c r="H7" s="48"/>
      <c r="I7">
        <f>365*(('Marathon BS Summary'!C16+'Marathon BS Summary'!D16)/2)/'Marathon PL Summary'!C14</f>
        <v>33.241112814419054</v>
      </c>
      <c r="J7">
        <f>365*(('Marathon BS Summary'!D16+'Marathon BS Summary'!E16)/2)/'Marathon PL Summary'!D14</f>
        <v>32.627605558524856</v>
      </c>
      <c r="K7">
        <f>365*(('Marathon BS Summary'!E16+'Marathon BS Summary'!F16)/2)/'Marathon PL Summary'!E14</f>
        <v>30.48331321080952</v>
      </c>
      <c r="L7">
        <f>365*(('Marathon BS Summary'!F16+'Marathon BS Summary'!G16)/2)/'Marathon PL Summary'!F14</f>
        <v>40.386058572300186</v>
      </c>
    </row>
    <row r="8" spans="1:13" ht="15.75" x14ac:dyDescent="0.25">
      <c r="A8">
        <v>6</v>
      </c>
      <c r="B8" s="30" t="s">
        <v>196</v>
      </c>
      <c r="C8">
        <f>365*(('Philips BS Summary'!C9+'Philips BS Summary'!D9)/2)/'Philips Pl Summary'!C12</f>
        <v>21.30518715943008</v>
      </c>
      <c r="D8">
        <f>365*(('Philips BS Summary'!D9+'Philips BS Summary'!E9)/2)/'Philips Pl Summary'!D12</f>
        <v>18.915179001374575</v>
      </c>
      <c r="E8">
        <f>365*(('Philips BS Summary'!E9+'Philips BS Summary'!F9)/2)/'Philips Pl Summary'!E12</f>
        <v>20.773761732713961</v>
      </c>
      <c r="F8">
        <f>365*(('Philips BS Summary'!F9+'Philips BS Summary'!G9)/2)/'Philips Pl Summary'!F12</f>
        <v>21.054828217354302</v>
      </c>
      <c r="H8" s="48"/>
      <c r="I8">
        <f>365*(('Marathon BS Summary'!C9+'Marathon BS Summary'!D9)/2)/'Marathon PL Summary'!C12</f>
        <v>20.068522509674473</v>
      </c>
      <c r="J8">
        <f>365*(('Marathon BS Summary'!D9+'Marathon BS Summary'!E9)/2)/'Marathon PL Summary'!D12</f>
        <v>19.824617412617659</v>
      </c>
      <c r="K8">
        <f>365*(('Marathon BS Summary'!E9+'Marathon BS Summary'!F9)/2)/'Marathon PL Summary'!E12</f>
        <v>20.126842601069406</v>
      </c>
      <c r="L8">
        <f>365*(('Marathon BS Summary'!F9+'Marathon BS Summary'!G9)/2)/'Marathon PL Summary'!F12</f>
        <v>18.847926267281107</v>
      </c>
    </row>
    <row r="9" spans="1:13" ht="15.75" x14ac:dyDescent="0.25">
      <c r="A9">
        <v>7</v>
      </c>
      <c r="B9" s="30" t="s">
        <v>197</v>
      </c>
      <c r="C9">
        <f>365*(('Philips BS Summary'!C40+'Philips BS Summary'!D40)/2)/'Philips Pl Summary'!C14</f>
        <v>27.043829622418322</v>
      </c>
      <c r="D9">
        <f>365*(('Philips BS Summary'!D40+'Philips BS Summary'!E40)/2)/'Philips Pl Summary'!D14</f>
        <v>24.888057796385173</v>
      </c>
      <c r="E9">
        <f>365*(('Philips BS Summary'!E40+'Philips BS Summary'!F40)/2)/'Philips Pl Summary'!E14</f>
        <v>31.34093742522888</v>
      </c>
      <c r="F9">
        <f>365*(('Philips BS Summary'!F40+'Philips BS Summary'!G40)/2)/'Philips Pl Summary'!F14</f>
        <v>33.74327655759749</v>
      </c>
      <c r="H9" s="48"/>
      <c r="I9">
        <f>365*(('Marathon BS Summary'!C33+'Marathon BS Summary'!D33)/2)/'Marathon PL Summary'!C14</f>
        <v>34.745902234155459</v>
      </c>
      <c r="J9">
        <f>365*(('Marathon BS Summary'!D33+'Marathon BS Summary'!E33)/2)/'Marathon PL Summary'!D14</f>
        <v>37.453785466967211</v>
      </c>
      <c r="K9">
        <f>365*(('Marathon BS Summary'!E33+'Marathon BS Summary'!F33)/2)/'Marathon PL Summary'!E14</f>
        <v>37.784510128336983</v>
      </c>
      <c r="L9">
        <f>365*(('Marathon BS Summary'!F33+'Marathon BS Summary'!G33)/2)/'Marathon PL Summary'!F14</f>
        <v>38.363229611551759</v>
      </c>
    </row>
    <row r="10" spans="1:13" ht="15.75" x14ac:dyDescent="0.25">
      <c r="A10">
        <v>8</v>
      </c>
      <c r="B10" s="30" t="s">
        <v>198</v>
      </c>
      <c r="C10">
        <f>C7+C8-C9</f>
        <v>8.2436822760962229</v>
      </c>
      <c r="D10">
        <f t="shared" ref="D10:L10" si="0">D7+D8-D9</f>
        <v>6.9566116573533385</v>
      </c>
      <c r="E10">
        <f t="shared" si="0"/>
        <v>4.4747276181929365</v>
      </c>
      <c r="F10">
        <f t="shared" si="0"/>
        <v>6.6723043651419687</v>
      </c>
      <c r="H10" s="48"/>
      <c r="I10">
        <f t="shared" si="0"/>
        <v>18.563733089938069</v>
      </c>
      <c r="J10">
        <f t="shared" si="0"/>
        <v>14.998437504175307</v>
      </c>
      <c r="K10">
        <f t="shared" si="0"/>
        <v>12.825645683541943</v>
      </c>
      <c r="L10">
        <f t="shared" si="0"/>
        <v>20.870755228029537</v>
      </c>
    </row>
    <row r="11" spans="1:13" ht="15.75" x14ac:dyDescent="0.25">
      <c r="A11">
        <v>9</v>
      </c>
      <c r="B11" s="30" t="s">
        <v>199</v>
      </c>
      <c r="C11">
        <f>'Philips Pl Summary'!C12/'Philips BS Summary'!C6</f>
        <v>67.880421313506815</v>
      </c>
      <c r="D11">
        <f>'Philips Pl Summary'!D12/'Philips BS Summary'!D6</f>
        <v>37.832726068234514</v>
      </c>
      <c r="E11">
        <f>'Philips Pl Summary'!E12/'Philips BS Summary'!E6</f>
        <v>33.543443411349791</v>
      </c>
      <c r="F11">
        <f>'Philips Pl Summary'!F12/'Philips BS Summary'!F6</f>
        <v>31.640354112873478</v>
      </c>
      <c r="G11">
        <f>'Philips Pl Summary'!G12/'Philips BS Summary'!G6</f>
        <v>32.839622641509436</v>
      </c>
      <c r="H11" s="48"/>
      <c r="I11">
        <f>'Marathon PL Summary'!C12/'Marathon BS Summary'!C6</f>
        <v>81.737393582187295</v>
      </c>
      <c r="J11">
        <f>'Marathon PL Summary'!D12/'Marathon BS Summary'!D6</f>
        <v>57.55898043864849</v>
      </c>
      <c r="K11">
        <f>'Marathon PL Summary'!E12/'Marathon BS Summary'!E6</f>
        <v>25.031218864164728</v>
      </c>
      <c r="L11">
        <f>'Marathon PL Summary'!F12/'Marathon BS Summary'!F6</f>
        <v>71.436302142051858</v>
      </c>
      <c r="M11">
        <f>'Marathon PL Summary'!G12/'Marathon BS Summary'!G6</f>
        <v>64.115350488021292</v>
      </c>
    </row>
    <row r="12" spans="1:13" ht="15.75" x14ac:dyDescent="0.25">
      <c r="A12">
        <v>10</v>
      </c>
      <c r="B12" s="30" t="s">
        <v>200</v>
      </c>
      <c r="C12">
        <f>'Philips Pl Summary'!C12/(('Philips BS Summary'!C39+'Philips BS Summary'!D39)/2)</f>
        <v>1.9387198952416345</v>
      </c>
      <c r="D12">
        <f>'Philips Pl Summary'!D12/(('Philips BS Summary'!D39+'Philips BS Summary'!E39)/2)</f>
        <v>2.1020308632318976</v>
      </c>
      <c r="E12">
        <f>'Philips Pl Summary'!E12/(('Philips BS Summary'!E39+'Philips BS Summary'!F39)/2)</f>
        <v>1.973553157775598</v>
      </c>
      <c r="F12">
        <f>'Philips Pl Summary'!F12/(('Philips BS Summary'!F39+'Philips BS Summary'!G39)/2)</f>
        <v>1.7115520836451068</v>
      </c>
      <c r="H12" s="48"/>
      <c r="I12">
        <f>'Marathon PL Summary'!C12/(('Marathon BS Summary'!C32+'Marathon BS Summary'!D32)/2)</f>
        <v>1.3035572544596232</v>
      </c>
      <c r="J12">
        <f>'Marathon PL Summary'!D12/(('Marathon BS Summary'!D32+'Marathon BS Summary'!E32)/2)</f>
        <v>1.3677590201919894</v>
      </c>
      <c r="K12">
        <f>'Marathon PL Summary'!E12/(('Marathon BS Summary'!E32+'Marathon BS Summary'!F32)/2)</f>
        <v>1.6128611170554248</v>
      </c>
      <c r="L12">
        <f>'Marathon PL Summary'!F12/(('Marathon BS Summary'!F32+'Marathon BS Summary'!G32)/2)</f>
        <v>1.4478566858605246</v>
      </c>
    </row>
    <row r="13" spans="1:13" ht="15.75" x14ac:dyDescent="0.25">
      <c r="A13">
        <v>11</v>
      </c>
      <c r="B13" s="30" t="s">
        <v>201</v>
      </c>
      <c r="C13">
        <f>'Philips Pl Summary'!C12/(('Philips BS Summary'!C38+'Philips BS Summary'!D38)/2)</f>
        <v>2.5652438596080454</v>
      </c>
      <c r="D13">
        <f>'Philips Pl Summary'!D12/(('Philips BS Summary'!D38+'Philips BS Summary'!E38)/2)</f>
        <v>2.8175987369563606</v>
      </c>
      <c r="E13">
        <f>'Philips Pl Summary'!E12/(('Philips BS Summary'!E38+'Philips BS Summary'!F38)/2)</f>
        <v>2.6502013830838211</v>
      </c>
      <c r="F13">
        <f>'Philips Pl Summary'!F12/(('Philips BS Summary'!F38+'Philips BS Summary'!G38)/2)</f>
        <v>2.2783643438649612</v>
      </c>
      <c r="H13" s="48"/>
      <c r="I13">
        <f>'Marathon PL Summary'!C12/(('Marathon BS Summary'!C31+'Marathon BS Summary'!D31)/2)</f>
        <v>1.6283177759078427</v>
      </c>
      <c r="J13">
        <f>'Marathon PL Summary'!D12/(('Marathon BS Summary'!D31+'Marathon BS Summary'!E31)/2)</f>
        <v>1.7565008185378472</v>
      </c>
      <c r="K13">
        <f>'Marathon PL Summary'!E12/(('Marathon BS Summary'!E31+'Marathon BS Summary'!F31)/2)</f>
        <v>2.1639725516092909</v>
      </c>
      <c r="L13">
        <f>'Marathon PL Summary'!F12/(('Marathon BS Summary'!F31+'Marathon BS Summary'!G31)/2)</f>
        <v>1.8731228568050136</v>
      </c>
    </row>
    <row r="14" spans="1:13" ht="15.75" x14ac:dyDescent="0.25">
      <c r="A14">
        <v>12</v>
      </c>
      <c r="B14" s="30" t="s">
        <v>202</v>
      </c>
      <c r="C14">
        <f>'Philips Pl Summary'!C12/(('Philips BS Summary'!C15+'Philips BS Summary'!D15)/2)</f>
        <v>7.9379075496304887</v>
      </c>
      <c r="D14">
        <f>'Philips Pl Summary'!D12/(('Philips BS Summary'!D15+'Philips BS Summary'!E15)/2)</f>
        <v>8.2768940903655928</v>
      </c>
      <c r="E14">
        <f>'Philips Pl Summary'!E12/(('Philips BS Summary'!E15+'Philips BS Summary'!F15)/2)</f>
        <v>7.7297377170299226</v>
      </c>
      <c r="F14">
        <f>'Philips Pl Summary'!F12/(('Philips BS Summary'!F15+'Philips BS Summary'!G15)/2)</f>
        <v>6.8797722168752005</v>
      </c>
      <c r="H14" s="48"/>
      <c r="I14">
        <f>'Marathon PL Summary'!C12/(('Marathon BS Summary'!C18+'Marathon BS Summary'!D18)/2)</f>
        <v>6.535909721676747</v>
      </c>
      <c r="J14">
        <f>'Marathon PL Summary'!D12/(('Marathon BS Summary'!D18+'Marathon BS Summary'!E18)/2)</f>
        <v>6.1801171079429738</v>
      </c>
      <c r="K14">
        <f>'Marathon PL Summary'!E12/(('Marathon BS Summary'!E18+'Marathon BS Summary'!F18)/2)</f>
        <v>6.3329972271237711</v>
      </c>
      <c r="L14">
        <f>'Marathon PL Summary'!F12/(('Marathon BS Summary'!F18+'Marathon BS Summary'!G18)/2)</f>
        <v>6.3772141706924312</v>
      </c>
    </row>
    <row r="15" spans="1:13" ht="15.75" x14ac:dyDescent="0.25">
      <c r="A15">
        <v>13</v>
      </c>
      <c r="B15" s="30" t="s">
        <v>203</v>
      </c>
      <c r="C15">
        <f>'Philips Pl Summary'!C12/Ratios!C4</f>
        <v>39.854128774099671</v>
      </c>
      <c r="D15">
        <f>'Philips Pl Summary'!D12/Ratios!D4</f>
        <v>26.723678053345811</v>
      </c>
      <c r="E15">
        <f>'Philips Pl Summary'!E12/Ratios!E4</f>
        <v>24.42727060471632</v>
      </c>
      <c r="F15">
        <f>'Philips Pl Summary'!F12/Ratios!F4</f>
        <v>26.663661796705004</v>
      </c>
      <c r="G15">
        <f>'Philips Pl Summary'!G12/Ratios!G4</f>
        <v>21.364867724867725</v>
      </c>
      <c r="H15" s="48"/>
      <c r="I15">
        <f>'Marathon PL Summary'!C12/Ratios!I4</f>
        <v>31.024857071836937</v>
      </c>
      <c r="J15">
        <f>'Marathon PL Summary'!D12/Ratios!J4</f>
        <v>20.200124817973787</v>
      </c>
      <c r="K15">
        <f>'Marathon PL Summary'!E12/Ratios!K4</f>
        <v>25.784810126582279</v>
      </c>
      <c r="L15">
        <f>'Marathon PL Summary'!F12/Ratios!L4</f>
        <v>19.466666666666665</v>
      </c>
      <c r="M15">
        <f>'Marathon PL Summary'!G12/Ratios!M4</f>
        <v>23.115163147792707</v>
      </c>
    </row>
    <row r="16" spans="1:13" ht="15.75" x14ac:dyDescent="0.25">
      <c r="A16">
        <v>14</v>
      </c>
      <c r="B16" s="30" t="s">
        <v>204</v>
      </c>
      <c r="C16">
        <f>'Philips Pl Summary'!C29/'Philips Pl Summary'!C21</f>
        <v>6.716157205240175</v>
      </c>
      <c r="D16">
        <f>'Philips Pl Summary'!D29/'Philips Pl Summary'!D21</f>
        <v>11.101190476190476</v>
      </c>
      <c r="E16">
        <f>'Philips Pl Summary'!E29/'Philips Pl Summary'!E21</f>
        <v>11.657534246575343</v>
      </c>
      <c r="F16">
        <f>'Philips Pl Summary'!F29/'Philips Pl Summary'!F21</f>
        <v>4.6005917159763312</v>
      </c>
      <c r="G16">
        <f>'Philips Pl Summary'!G29/'Philips Pl Summary'!G21</f>
        <v>13.635483870967741</v>
      </c>
      <c r="H16" s="48"/>
      <c r="I16">
        <f>'Marathon PL Summary'!C31/'Marathon PL Summary'!C24</f>
        <v>2.11467522052927</v>
      </c>
      <c r="J16">
        <f>'Marathon PL Summary'!D31/'Marathon PL Summary'!D24</f>
        <v>2.7716849451645067</v>
      </c>
      <c r="K16">
        <f>'Marathon PL Summary'!E31/'Marathon PL Summary'!E24</f>
        <v>5.0919881305637986</v>
      </c>
      <c r="L16">
        <f>'Marathon PL Summary'!F31/'Marathon PL Summary'!F24</f>
        <v>-2.1115107913669067</v>
      </c>
      <c r="M16">
        <f>'Marathon PL Summary'!G31/'Marathon PL Summary'!G24</f>
        <v>-8.9685534591194962</v>
      </c>
    </row>
    <row r="17" spans="1:15" ht="15.75" x14ac:dyDescent="0.25">
      <c r="A17">
        <v>15</v>
      </c>
      <c r="B17" s="30" t="s">
        <v>205</v>
      </c>
      <c r="C17">
        <f>'Philips BS Summary'!C70/'Philips BS Summary'!C83</f>
        <v>0.33898160762942781</v>
      </c>
      <c r="D17">
        <f>'Philips BS Summary'!D70/'Philips BS Summary'!D83</f>
        <v>0.33542042650362786</v>
      </c>
      <c r="E17">
        <f>'Philips BS Summary'!E70/'Philips BS Summary'!E83</f>
        <v>0.30965036508432803</v>
      </c>
      <c r="F17">
        <f>'Philips BS Summary'!F70/'Philips BS Summary'!F83</f>
        <v>0.3574816564381546</v>
      </c>
      <c r="G17">
        <f>'Philips BS Summary'!G70/'Philips BS Summary'!G83</f>
        <v>0.3522231370934541</v>
      </c>
      <c r="H17" s="48"/>
      <c r="I17">
        <f>'Marathon BS Summary'!C57/'Marathon BS Summary'!C72</f>
        <v>0.39877835951134383</v>
      </c>
      <c r="J17">
        <f>'Marathon BS Summary'!D57/'Marathon BS Summary'!D72</f>
        <v>0.37304712717882504</v>
      </c>
      <c r="K17">
        <f>'Marathon BS Summary'!E57/'Marathon BS Summary'!E72</f>
        <v>0.34132566721715907</v>
      </c>
      <c r="L17">
        <f>'Marathon BS Summary'!F57/'Marathon BS Summary'!F72</f>
        <v>0.36169589984914324</v>
      </c>
      <c r="M17">
        <f>'Marathon BS Summary'!G57/'Marathon BS Summary'!G72</f>
        <v>0.39649773860605358</v>
      </c>
    </row>
    <row r="18" spans="1:15" ht="15.75" x14ac:dyDescent="0.25">
      <c r="A18">
        <v>16</v>
      </c>
      <c r="B18" s="30" t="s">
        <v>206</v>
      </c>
      <c r="C18">
        <f>'Philips BS Summary'!C71/('Philips BS Summary'!C82-'Philips BS Summary'!C85)</f>
        <v>1.3699956578376031</v>
      </c>
      <c r="D18">
        <f>'Philips BS Summary'!D71/('Philips BS Summary'!D82-'Philips BS Summary'!D85)</f>
        <v>1.1796732423742069</v>
      </c>
      <c r="E18">
        <f>'Philips BS Summary'!E71/('Philips BS Summary'!E82-'Philips BS Summary'!E85)</f>
        <v>1.1572459410703548</v>
      </c>
      <c r="F18">
        <f>'Philips BS Summary'!F71/('Philips BS Summary'!F82-'Philips BS Summary'!F85)</f>
        <v>1.4273010681249041</v>
      </c>
      <c r="G18">
        <f>'Philips BS Summary'!G71/('Philips BS Summary'!G82-'Philips BS Summary'!G85)</f>
        <v>1.2472541377739534</v>
      </c>
      <c r="H18" s="48"/>
      <c r="I18">
        <f>'Marathon BS Summary'!C58/('Marathon BS Summary'!C71-'Marathon BS Summary'!C74)</f>
        <v>2.8232688391038696</v>
      </c>
      <c r="J18">
        <f>'Marathon BS Summary'!D58/('Marathon BS Summary'!D71-'Marathon BS Summary'!D74)</f>
        <v>2.006578671694951</v>
      </c>
      <c r="K18">
        <f>'Marathon BS Summary'!E58/('Marathon BS Summary'!E71-'Marathon BS Summary'!E74)</f>
        <v>1.5786451687739242</v>
      </c>
      <c r="L18">
        <f>'Marathon BS Summary'!F58/('Marathon BS Summary'!F71-'Marathon BS Summary'!F74)</f>
        <v>1.3968464130958114</v>
      </c>
      <c r="M18">
        <f>'Marathon BS Summary'!G58/('Marathon BS Summary'!G71-'Marathon BS Summary'!G74)</f>
        <v>1.4971895758814513</v>
      </c>
    </row>
    <row r="19" spans="1:15" ht="15.75" x14ac:dyDescent="0.25">
      <c r="A19">
        <v>17</v>
      </c>
      <c r="B19" s="30" t="s">
        <v>207</v>
      </c>
      <c r="C19">
        <f>'Philips BS Summary'!C71/'Philips BS Summary'!C39</f>
        <v>0.53731267029972751</v>
      </c>
      <c r="D19">
        <f>'Philips BS Summary'!D71/'Philips BS Summary'!D39</f>
        <v>0.49996316894405363</v>
      </c>
      <c r="E19">
        <f>'Philips BS Summary'!E71/'Philips BS Summary'!E39</f>
        <v>0.49553990178587848</v>
      </c>
      <c r="F19">
        <f>'Philips BS Summary'!F71/'Philips BS Summary'!F39</f>
        <v>0.54068495537529282</v>
      </c>
      <c r="G19">
        <f>'Philips BS Summary'!G71/'Philips BS Summary'!G39</f>
        <v>0.50724578015644295</v>
      </c>
      <c r="H19" s="48"/>
      <c r="I19">
        <f>'Marathon BS Summary'!C58/'Marathon BS Summary'!C32</f>
        <v>0.56261414830147327</v>
      </c>
      <c r="J19">
        <f>'Marathon BS Summary'!D58/'Marathon BS Summary'!D32</f>
        <v>0.51524639552399398</v>
      </c>
      <c r="K19">
        <f>'Marathon BS Summary'!E58/'Marathon BS Summary'!E32</f>
        <v>0.55495748975472503</v>
      </c>
      <c r="L19">
        <f>'Marathon BS Summary'!F58/'Marathon BS Summary'!F32</f>
        <v>0.52259473577556126</v>
      </c>
      <c r="M19">
        <f>'Marathon BS Summary'!G58/'Marathon BS Summary'!G32</f>
        <v>0.54366229850400094</v>
      </c>
    </row>
    <row r="20" spans="1:15" ht="15.75" x14ac:dyDescent="0.25">
      <c r="A20">
        <v>18</v>
      </c>
      <c r="B20" s="30" t="s">
        <v>208</v>
      </c>
      <c r="C20">
        <f>'Philips BS Summary'!C82/'Philips BS Summary'!C39</f>
        <v>0.46268732970027249</v>
      </c>
      <c r="D20">
        <f>'Philips BS Summary'!D82/'Philips BS Summary'!D39</f>
        <v>0.50003683105594643</v>
      </c>
      <c r="E20">
        <f>'Philips BS Summary'!E82/'Philips BS Summary'!E39</f>
        <v>0.50446009821412152</v>
      </c>
      <c r="F20">
        <f>'Philips BS Summary'!F82/'Philips BS Summary'!F39</f>
        <v>0.45931504462470718</v>
      </c>
      <c r="G20">
        <f>'Philips BS Summary'!G82/'Philips BS Summary'!G39</f>
        <v>0.492754219843557</v>
      </c>
      <c r="H20" s="48"/>
      <c r="I20">
        <f>'Marathon BS Summary'!C71/'Marathon BS Summary'!C32</f>
        <v>0.4275640245139819</v>
      </c>
      <c r="J20">
        <f>'Marathon BS Summary'!D71/'Marathon BS Summary'!D32</f>
        <v>0.47395093608779859</v>
      </c>
      <c r="K20">
        <f>'Marathon BS Summary'!E71/'Marathon BS Summary'!E32</f>
        <v>0.42465390339878079</v>
      </c>
      <c r="L20">
        <f>'Marathon BS Summary'!F71/'Marathon BS Summary'!F32</f>
        <v>0.45488933420394928</v>
      </c>
      <c r="M20">
        <f>'Marathon BS Summary'!G71/'Marathon BS Summary'!G32</f>
        <v>0.45633770149599906</v>
      </c>
    </row>
    <row r="21" spans="1:15" s="45" customFormat="1" ht="15.75" x14ac:dyDescent="0.25">
      <c r="A21">
        <v>19</v>
      </c>
      <c r="B21" s="44" t="s">
        <v>209</v>
      </c>
      <c r="C21" s="45">
        <f>('Philips Pl Summary'!C12-'Philips Pl Summary'!C14)/'Philips Pl Summary'!C12</f>
        <v>0.12805885413338933</v>
      </c>
      <c r="D21" s="45">
        <f>('Philips Pl Summary'!D12-'Philips Pl Summary'!D14)/'Philips Pl Summary'!D12</f>
        <v>0.1425969864380959</v>
      </c>
      <c r="E21" s="45">
        <f>('Philips Pl Summary'!E12-'Philips Pl Summary'!E14)/'Philips Pl Summary'!E12</f>
        <v>0.24099137848636043</v>
      </c>
      <c r="F21" s="45">
        <f>('Philips Pl Summary'!F12-'Philips Pl Summary'!F14)/'Philips Pl Summary'!F12</f>
        <v>0.27173951059141727</v>
      </c>
      <c r="G21" s="45">
        <f>('Philips Pl Summary'!G12-'Philips Pl Summary'!G14)/'Philips Pl Summary'!G12</f>
        <v>0.27291008330939387</v>
      </c>
      <c r="H21" s="49"/>
      <c r="I21" s="45">
        <f>('Marathon PL Summary'!C12-'Marathon PL Summary'!C14)/'Marathon PL Summary'!C12</f>
        <v>0.11673463501398092</v>
      </c>
      <c r="J21" s="45">
        <f>('Marathon PL Summary'!D12-'Marathon PL Summary'!D14)/'Marathon PL Summary'!D12</f>
        <v>0.11365368375522646</v>
      </c>
      <c r="K21" s="45">
        <f>('Marathon PL Summary'!E12-'Marathon PL Summary'!E14)/'Marathon PL Summary'!E12</f>
        <v>0.10985949130279027</v>
      </c>
      <c r="L21" s="45">
        <f>('Marathon PL Summary'!F12-'Marathon PL Summary'!F14)/'Marathon PL Summary'!F12</f>
        <v>0.22400732277002713</v>
      </c>
      <c r="M21" s="45">
        <f>('Marathon PL Summary'!G12-'Marathon PL Summary'!G14)/'Marathon PL Summary'!G12</f>
        <v>0.23077029533062082</v>
      </c>
      <c r="O21" s="45" t="s">
        <v>218</v>
      </c>
    </row>
    <row r="22" spans="1:15" s="45" customFormat="1" ht="15.75" x14ac:dyDescent="0.25">
      <c r="A22">
        <v>20</v>
      </c>
      <c r="B22" s="44" t="s">
        <v>210</v>
      </c>
      <c r="C22" s="45">
        <f>('Philips Pl Summary'!C24+'Philips Pl Summary'!C21)/'Philips Pl Summary'!C12</f>
        <v>4.2315099626685164E-2</v>
      </c>
      <c r="D22" s="45">
        <f>('Philips Pl Summary'!D24+'Philips Pl Summary'!D21)/'Philips Pl Summary'!D12</f>
        <v>6.9595594351103601E-2</v>
      </c>
      <c r="E22" s="45">
        <f>('Philips Pl Summary'!E24+'Philips Pl Summary'!E21)/'Philips Pl Summary'!E12</f>
        <v>3.8165968916671449E-2</v>
      </c>
      <c r="F22" s="45">
        <f>('Philips Pl Summary'!F24+'Philips Pl Summary'!F21)/'Philips Pl Summary'!F12</f>
        <v>2.9483427958543664E-2</v>
      </c>
      <c r="G22" s="45">
        <f>('Philips Pl Summary'!G24+'Philips Pl Summary'!G21)/'Philips Pl Summary'!G12</f>
        <v>6.2942674023516831E-2</v>
      </c>
      <c r="H22" s="49"/>
      <c r="I22" s="45">
        <f>'Marathon PL Summary'!C23/'Marathon PL Summary'!C12</f>
        <v>4.4674833550992284E-2</v>
      </c>
      <c r="J22" s="45">
        <f>'Marathon PL Summary'!D23/'Marathon PL Summary'!D12</f>
        <v>5.7372659677452573E-2</v>
      </c>
      <c r="K22" s="45">
        <f>'Marathon PL Summary'!E23/'Marathon PL Summary'!E12</f>
        <v>5.3311043001764653E-2</v>
      </c>
      <c r="L22" s="45">
        <f>'Marathon PL Summary'!F23/'Marathon PL Summary'!F12</f>
        <v>3.7529196389116851E-2</v>
      </c>
      <c r="M22" s="45">
        <f>'Marathon PL Summary'!G23/'Marathon PL Summary'!G12</f>
        <v>6.4933986548202274E-2</v>
      </c>
    </row>
    <row r="23" spans="1:15" s="45" customFormat="1" ht="15.75" x14ac:dyDescent="0.25">
      <c r="A23">
        <v>21</v>
      </c>
      <c r="B23" s="44" t="s">
        <v>211</v>
      </c>
      <c r="C23" s="45">
        <f>'Philips Pl Summary'!C29/'Philips Pl Summary'!C12</f>
        <v>2.8076196387334679E-2</v>
      </c>
      <c r="D23" s="45">
        <f>'Philips Pl Summary'!D29/'Philips Pl Summary'!D12</f>
        <v>4.8985702653720549E-2</v>
      </c>
      <c r="E23" s="45">
        <f>'Philips Pl Summary'!E29/'Philips Pl Summary'!E12</f>
        <v>4.8804266789011869E-2</v>
      </c>
      <c r="F23" s="45">
        <f>'Philips Pl Summary'!F29/'Philips Pl Summary'!F12</f>
        <v>1.8128402718677501E-2</v>
      </c>
      <c r="G23" s="45">
        <f>'Philips Pl Summary'!G29/'Philips Pl Summary'!G12</f>
        <v>4.1872628753132773E-2</v>
      </c>
      <c r="H23" s="49"/>
      <c r="I23" s="45">
        <f>'Marathon PL Summary'!C31/'Marathon PL Summary'!C12</f>
        <v>2.1127606899922283E-2</v>
      </c>
      <c r="J23" s="45">
        <f>'Marathon PL Summary'!D31/'Marathon PL Summary'!D12</f>
        <v>2.8629688368931639E-2</v>
      </c>
      <c r="K23" s="45">
        <f>'Marathon PL Summary'!E31/'Marathon PL Summary'!E12</f>
        <v>4.5535963061736261E-2</v>
      </c>
      <c r="L23" s="45">
        <f>'Marathon PL Summary'!F31/'Marathon PL Summary'!F12</f>
        <v>1.8527870715232625E-2</v>
      </c>
      <c r="M23" s="45">
        <f>'Marathon PL Summary'!G31/'Marathon PL Summary'!G12</f>
        <v>3.9469678097926876E-2</v>
      </c>
    </row>
    <row r="24" spans="1:15" ht="15.75" x14ac:dyDescent="0.25">
      <c r="A24">
        <v>22</v>
      </c>
      <c r="B24" s="30" t="s">
        <v>212</v>
      </c>
      <c r="C24" s="45">
        <f>'Philips Pl Summary'!C29/'Philips BS Summary'!C82</f>
        <v>0.11321726968235857</v>
      </c>
      <c r="D24" s="45">
        <f>'Philips Pl Summary'!D29/'Philips BS Summary'!D82</f>
        <v>0.20605457960446361</v>
      </c>
      <c r="E24" s="45">
        <f>'Philips Pl Summary'!E29/'Philips BS Summary'!E82</f>
        <v>0.18616012833600701</v>
      </c>
      <c r="F24" s="45">
        <f>'Philips Pl Summary'!F29/'Philips BS Summary'!F82</f>
        <v>6.5542676501580605E-2</v>
      </c>
      <c r="G24" s="45">
        <f>'Philips Pl Summary'!G29/'Philips BS Summary'!G82</f>
        <v>0.17658116801737822</v>
      </c>
      <c r="H24" s="49"/>
      <c r="I24" s="45">
        <f>'Marathon PL Summary'!C31/'Marathon BS Summary'!C71</f>
        <v>6.2578608889627185E-2</v>
      </c>
      <c r="J24" s="45">
        <f>'Marathon PL Summary'!D31/'Marathon BS Summary'!D71</f>
        <v>6.3111534881609116E-2</v>
      </c>
      <c r="K24" s="45">
        <f>'Marathon PL Summary'!E31/'Marathon BS Summary'!E71</f>
        <v>0.16477818321490301</v>
      </c>
      <c r="L24" s="45">
        <f>'Marathon PL Summary'!F31/'Marathon BS Summary'!F71</f>
        <v>5.8110181656189676E-2</v>
      </c>
      <c r="M24" s="45">
        <f>'Marathon PL Summary'!G31/'Marathon BS Summary'!G71</f>
        <v>0.14495552731893266</v>
      </c>
    </row>
    <row r="25" spans="1:15" ht="15.75" x14ac:dyDescent="0.25">
      <c r="A25">
        <v>23</v>
      </c>
      <c r="B25" s="30" t="s">
        <v>213</v>
      </c>
      <c r="C25" s="45">
        <f>'Philips Pl Summary'!C29/'Philips BS Summary'!C39</f>
        <v>5.2384196185286107E-2</v>
      </c>
      <c r="D25" s="45">
        <f>'Philips Pl Summary'!D29/'Philips BS Summary'!D39</f>
        <v>0.10303487900998122</v>
      </c>
      <c r="E25" s="45">
        <f>'Philips Pl Summary'!E29/'Philips BS Summary'!E39</f>
        <v>9.3910356623935556E-2</v>
      </c>
      <c r="F25" s="45">
        <f>'Philips Pl Summary'!F29/'Philips BS Summary'!F39</f>
        <v>3.0104737382146245E-2</v>
      </c>
      <c r="G25" s="45">
        <f>'Philips Pl Summary'!G29/'Philips BS Summary'!G39</f>
        <v>8.7011115685467266E-2</v>
      </c>
      <c r="H25" s="49"/>
      <c r="I25" s="45">
        <f>'Marathon PL Summary'!C31/'Marathon BS Summary'!C32</f>
        <v>2.6756361865335445E-2</v>
      </c>
      <c r="J25" s="45">
        <f>'Marathon PL Summary'!D31/'Marathon BS Summary'!D32</f>
        <v>2.9911771035076393E-2</v>
      </c>
      <c r="K25" s="45">
        <f>'Marathon PL Summary'!E31/'Marathon BS Summary'!E32</f>
        <v>6.9973698697168019E-2</v>
      </c>
      <c r="L25" s="45">
        <f>'Marathon PL Summary'!F31/'Marathon BS Summary'!F32</f>
        <v>2.643370184405467E-2</v>
      </c>
      <c r="M25" s="45">
        <f>'Marathon PL Summary'!G31/'Marathon BS Summary'!G32</f>
        <v>6.6148672155862231E-2</v>
      </c>
    </row>
  </sheetData>
  <mergeCells count="2">
    <mergeCell ref="C2:G2"/>
    <mergeCell ref="I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Philips Pl Summary</vt:lpstr>
      <vt:lpstr>Marathon PL Summary</vt:lpstr>
      <vt:lpstr>Philips BS Summary</vt:lpstr>
      <vt:lpstr>Marathon BS Summary</vt:lpstr>
      <vt:lpstr>Ratios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2020-10-26T19:39:07Z</dcterms:created>
  <dcterms:modified xsi:type="dcterms:W3CDTF">2020-10-31T10:18:00Z</dcterms:modified>
</cp:coreProperties>
</file>